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PL" sheetId="1" r:id="rId1"/>
    <sheet name="BS" sheetId="2" r:id="rId2"/>
    <sheet name="Notes" sheetId="3" r:id="rId3"/>
    <sheet name="Plantation" sheetId="4" r:id="rId4"/>
  </sheets>
  <definedNames>
    <definedName name="_xlnm.Print_Area" localSheetId="2">'Notes'!$A$1:$K$245</definedName>
    <definedName name="_xlnm.Print_Titles" localSheetId="2">'Notes'!$1:$6</definedName>
    <definedName name="_xlnm.Print_Titles" localSheetId="0">'PL'!$1:$14</definedName>
  </definedNames>
  <calcPr fullCalcOnLoad="1"/>
</workbook>
</file>

<file path=xl/sharedStrings.xml><?xml version="1.0" encoding="utf-8"?>
<sst xmlns="http://schemas.openxmlformats.org/spreadsheetml/2006/main" count="403" uniqueCount="256">
  <si>
    <t>(Incorporated in Malaysia)</t>
  </si>
  <si>
    <t>(These figures have not been audited)</t>
  </si>
  <si>
    <t>CONSOLIDATED INCOME STATEMENT</t>
  </si>
  <si>
    <t>(a)</t>
  </si>
  <si>
    <t>Turnover</t>
  </si>
  <si>
    <t>(b)</t>
  </si>
  <si>
    <t>Investment income</t>
  </si>
  <si>
    <t>(c)</t>
  </si>
  <si>
    <t>Other income including interest income</t>
  </si>
  <si>
    <t>(d)</t>
  </si>
  <si>
    <t>Exceptional items</t>
  </si>
  <si>
    <t>(e)</t>
  </si>
  <si>
    <t>(f)</t>
  </si>
  <si>
    <t>Share in results of associated companies</t>
  </si>
  <si>
    <t>(g)</t>
  </si>
  <si>
    <t>(h)</t>
  </si>
  <si>
    <t>Taxation</t>
  </si>
  <si>
    <t>(i)</t>
  </si>
  <si>
    <t>(ii)</t>
  </si>
  <si>
    <t>(j)</t>
  </si>
  <si>
    <t>RM'000</t>
  </si>
  <si>
    <t>(k)</t>
  </si>
  <si>
    <t>Extraordinary items</t>
  </si>
  <si>
    <t>(iii)</t>
  </si>
  <si>
    <t>(l)</t>
  </si>
  <si>
    <t>CURRENT YEAR QUARTER</t>
  </si>
  <si>
    <t>PRECEDING YEAR CORRESPONDING QUARTER</t>
  </si>
  <si>
    <t>PRECEDING YEAR CORRESPONDING PERIOD</t>
  </si>
  <si>
    <t>(unaudited)</t>
  </si>
  <si>
    <t>Less: Interest on borrowings</t>
  </si>
  <si>
    <t>Less: Depreciation and amortisation</t>
  </si>
  <si>
    <t>Less: minority interest</t>
  </si>
  <si>
    <t>Net tangible assets per share (RM)</t>
  </si>
  <si>
    <t>Dividend per share (sen)</t>
  </si>
  <si>
    <t>Dividend Description</t>
  </si>
  <si>
    <t>CONSOLIDATED BALANCE SHEET</t>
  </si>
  <si>
    <t>AS AT END OF CURRENT QUARTER</t>
  </si>
  <si>
    <t>AS AT PRECEDING FINANCIAL YEAR END</t>
  </si>
  <si>
    <t>Fixed Assets</t>
  </si>
  <si>
    <t>Investment in Associated Companies</t>
  </si>
  <si>
    <t>Long Term Investments</t>
  </si>
  <si>
    <t>Intangible Assets</t>
  </si>
  <si>
    <t>(audited)</t>
  </si>
  <si>
    <t>Investment Properties</t>
  </si>
  <si>
    <t>Land Held for Development</t>
  </si>
  <si>
    <t>Current Assets</t>
  </si>
  <si>
    <t>Stock</t>
  </si>
  <si>
    <t>Trade Debtors</t>
  </si>
  <si>
    <t>Development Properties</t>
  </si>
  <si>
    <t>Short Term Deposits</t>
  </si>
  <si>
    <t>Other Debtors</t>
  </si>
  <si>
    <t>Current Liabilities</t>
  </si>
  <si>
    <t>Short Term Borrowings</t>
  </si>
  <si>
    <t>Trade Creditors</t>
  </si>
  <si>
    <t>Other Creditors</t>
  </si>
  <si>
    <t>Provision for Taxation</t>
  </si>
  <si>
    <t>Shareholders' Funds</t>
  </si>
  <si>
    <t>Share Capital</t>
  </si>
  <si>
    <t>Reserves</t>
  </si>
  <si>
    <t>Share Premium</t>
  </si>
  <si>
    <t>Capital Reserve</t>
  </si>
  <si>
    <t>Exchange Fluctuation Reserves</t>
  </si>
  <si>
    <t>Retained Profit</t>
  </si>
  <si>
    <t>Minority Interests</t>
  </si>
  <si>
    <t>Long Term Borrowings</t>
  </si>
  <si>
    <t>Cash and Bank Balances</t>
  </si>
  <si>
    <t>Dividends</t>
  </si>
  <si>
    <t>1)</t>
  </si>
  <si>
    <t>Accounting Policies</t>
  </si>
  <si>
    <t>2)</t>
  </si>
  <si>
    <t>Exceptional Items</t>
  </si>
  <si>
    <t>3)</t>
  </si>
  <si>
    <t>Extraordinary Items</t>
  </si>
  <si>
    <t>There were no extraordinary items for the financial period under review.</t>
  </si>
  <si>
    <t>4)</t>
  </si>
  <si>
    <t>Provision based on current years' profit</t>
  </si>
  <si>
    <t>Deferred taxation</t>
  </si>
  <si>
    <t>Share of taxation of associated companies</t>
  </si>
  <si>
    <t>Under provision in prior years</t>
  </si>
  <si>
    <t>The tax expense comprises the following:</t>
  </si>
  <si>
    <t>CUMULATIVE CURRENT YEAR TO DATE</t>
  </si>
  <si>
    <t>5)</t>
  </si>
  <si>
    <t>Pre-acquisition Profit</t>
  </si>
  <si>
    <t>There were no pre-acquisition profits for the financial period under review.</t>
  </si>
  <si>
    <t>6)</t>
  </si>
  <si>
    <t xml:space="preserve">Profit on sale of Investments and/or Properties </t>
  </si>
  <si>
    <t>7)</t>
  </si>
  <si>
    <t>Quoted Securities</t>
  </si>
  <si>
    <t>a)</t>
  </si>
  <si>
    <t>Total purchases and disposals of quoted securities for the current financial year to date are as follows:</t>
  </si>
  <si>
    <t>Total Purchases</t>
  </si>
  <si>
    <t>Total Disposals</t>
  </si>
  <si>
    <t>NOTES</t>
  </si>
  <si>
    <t>b)</t>
  </si>
  <si>
    <t>At cost</t>
  </si>
  <si>
    <t>At market value</t>
  </si>
  <si>
    <t>8)</t>
  </si>
  <si>
    <t>Changes in the Composition of the Group</t>
  </si>
  <si>
    <t>9)</t>
  </si>
  <si>
    <t>Status of Corporate Proposal</t>
  </si>
  <si>
    <t>10)</t>
  </si>
  <si>
    <t>Seasonal or Cyclical Factors</t>
  </si>
  <si>
    <t>11)</t>
  </si>
  <si>
    <t>12)</t>
  </si>
  <si>
    <t>Group Borrowings and Debt Securities</t>
  </si>
  <si>
    <t>Secured</t>
  </si>
  <si>
    <t>Unsecured</t>
  </si>
  <si>
    <t>13)</t>
  </si>
  <si>
    <t>Contingent Liabilities</t>
  </si>
  <si>
    <t>Litigation involving  claims for damages and compensation</t>
  </si>
  <si>
    <t>Counter indemnities to banks for bank guarantees issued</t>
  </si>
  <si>
    <t>14)</t>
  </si>
  <si>
    <t>Off Balance Sheet Financial Instruments</t>
  </si>
  <si>
    <t>15)</t>
  </si>
  <si>
    <t>Material Litigation</t>
  </si>
  <si>
    <t>16)</t>
  </si>
  <si>
    <t>Segmental Reporting</t>
  </si>
  <si>
    <t>Plantation</t>
  </si>
  <si>
    <t>Property Development</t>
  </si>
  <si>
    <t>Property Investment</t>
  </si>
  <si>
    <t>Manufacturing</t>
  </si>
  <si>
    <t>Non-segment items</t>
  </si>
  <si>
    <t>Earnings before interest</t>
  </si>
  <si>
    <t>Assets Employed</t>
  </si>
  <si>
    <t>Intra-segment sales</t>
  </si>
  <si>
    <t>Share of turnover of associated companies</t>
  </si>
  <si>
    <t>Net Interest Expense</t>
  </si>
  <si>
    <t>17)</t>
  </si>
  <si>
    <t>Material Changes in the Quarterly Results Compared to the Results of the Preceding Quarter</t>
  </si>
  <si>
    <t>Not Applicable</t>
  </si>
  <si>
    <t>18)</t>
  </si>
  <si>
    <t>19)</t>
  </si>
  <si>
    <t>Current Year Prospects</t>
  </si>
  <si>
    <t>20)</t>
  </si>
  <si>
    <t>Variance of Actual Profit from Forecast Profit</t>
  </si>
  <si>
    <t>21)</t>
  </si>
  <si>
    <t>Dividend</t>
  </si>
  <si>
    <t>By Order of the Board</t>
  </si>
  <si>
    <t>Lee Ai Leng</t>
  </si>
  <si>
    <t>Yap Chon Yoke</t>
  </si>
  <si>
    <t>Company Secretaries</t>
  </si>
  <si>
    <t>Puchong, Selangor Darul Ehsan</t>
  </si>
  <si>
    <t>Group Plantation Statistics</t>
  </si>
  <si>
    <t>Oil palm</t>
  </si>
  <si>
    <t>Mature</t>
  </si>
  <si>
    <t>(hectares)</t>
  </si>
  <si>
    <t>Total planted</t>
  </si>
  <si>
    <t>Rubber</t>
  </si>
  <si>
    <t>Average Mature Area Harvested/Tapped</t>
  </si>
  <si>
    <t>Oil Palm</t>
  </si>
  <si>
    <t>Production</t>
  </si>
  <si>
    <t>FFB production</t>
  </si>
  <si>
    <t>(tonnes)</t>
  </si>
  <si>
    <t>Yield per mature hectare</t>
  </si>
  <si>
    <t>FFB processed</t>
  </si>
  <si>
    <t>Crude palm oil production</t>
  </si>
  <si>
    <t>Palm kernel production</t>
  </si>
  <si>
    <t>Crude palm oil extraction rate</t>
  </si>
  <si>
    <t>(%)</t>
  </si>
  <si>
    <t>Palm kernel extraction rate</t>
  </si>
  <si>
    <t>Rubber production</t>
  </si>
  <si>
    <t>('000kgs)</t>
  </si>
  <si>
    <t>(kgs)</t>
  </si>
  <si>
    <t>Factory production</t>
  </si>
  <si>
    <t>Average Selling Price Realised</t>
  </si>
  <si>
    <t>Crude palm oil</t>
  </si>
  <si>
    <t>(RM/tonne)</t>
  </si>
  <si>
    <t>Palm kernel</t>
  </si>
  <si>
    <t>All grades average</t>
  </si>
  <si>
    <t>(Sen/kg)</t>
  </si>
  <si>
    <t>As At</t>
  </si>
  <si>
    <t>Planted Area</t>
  </si>
  <si>
    <t>Total Short Term Borrowings</t>
  </si>
  <si>
    <t>Total Long Term Borrowings</t>
  </si>
  <si>
    <t>Total Borrowings</t>
  </si>
  <si>
    <t>Guarantees issued to third parties</t>
  </si>
  <si>
    <t>Review of the Performance of the Company and Its Principal Subsidiaries</t>
  </si>
  <si>
    <t>Extraordinary items attributable to members of the company</t>
  </si>
  <si>
    <t>Other Long Term Liabilities</t>
  </si>
  <si>
    <t>Denominated in RM</t>
  </si>
  <si>
    <t>Denominated in SGD (SGD20,000,000)</t>
  </si>
  <si>
    <t>Deferred Taxation</t>
  </si>
  <si>
    <t>Deferred Income</t>
  </si>
  <si>
    <t>The quarterly financial statements have been prepared using the same accounting policies and method of computation as compared with the most recent annual financial statements.</t>
  </si>
  <si>
    <t xml:space="preserve"> </t>
  </si>
  <si>
    <t>Contingent liabilities of the Group as at the date of this quarterly report are as follows:</t>
  </si>
  <si>
    <t>NR</t>
  </si>
  <si>
    <t>CURRENT YEAR TO DATE</t>
  </si>
  <si>
    <t>PRECEDING YEAR  CORRESPONDING QUARTER</t>
  </si>
  <si>
    <r>
      <t xml:space="preserve">IOI CORPORATION BERHAD </t>
    </r>
    <r>
      <rPr>
        <b/>
        <sz val="10"/>
        <rFont val="Times New Roman"/>
        <family val="1"/>
      </rPr>
      <t>(9027-W)</t>
    </r>
  </si>
  <si>
    <r>
      <t>IOI CORPORATION BERHAD</t>
    </r>
    <r>
      <rPr>
        <sz val="14"/>
        <rFont val="Times New Roman"/>
        <family val="1"/>
      </rPr>
      <t xml:space="preserve"> </t>
    </r>
    <r>
      <rPr>
        <b/>
        <sz val="10"/>
        <rFont val="Times New Roman"/>
        <family val="1"/>
      </rPr>
      <t>(9027-W)</t>
    </r>
  </si>
  <si>
    <t>Operating profit before interest on borrowings, depreciation and amortisation, exceptional items, income tax, minority interest and extraordinary items</t>
  </si>
  <si>
    <t>Profit before taxation, minority interests and extraordinary items</t>
  </si>
  <si>
    <t>Profit after taxation before deducting minority interest</t>
  </si>
  <si>
    <t>Profit after taxation attributable to members of the company</t>
  </si>
  <si>
    <t>Profit after taxation and extraordinary items attributable to members of the company</t>
  </si>
  <si>
    <t>NR denotes "Not Required"</t>
  </si>
  <si>
    <t>Net Current Liabilities</t>
  </si>
  <si>
    <t>There is no material litigation as at the date of this quarterly report.</t>
  </si>
  <si>
    <t>There is no financial instruments with off balance sheet risk as at the date of this quarterly report.</t>
  </si>
  <si>
    <t>Treasury Shares</t>
  </si>
  <si>
    <t>Denominated in USD (USD30,000,000)</t>
  </si>
  <si>
    <t>Changes in Share Capital and Loan Stocks</t>
  </si>
  <si>
    <t>During the current financial year to date, the Company repurchased RM15,000,000 nominal amount of its 4% Redeemable Unsecured Loan Stocks 1995/2000.   The loan stocks repurchased were cancelled in accordance with a trust deed dated 28 September 1995.</t>
  </si>
  <si>
    <r>
      <t xml:space="preserve">IOI CORPORATION BERHAD </t>
    </r>
    <r>
      <rPr>
        <b/>
        <sz val="10"/>
        <rFont val="Times New Roman"/>
        <family val="1"/>
      </rPr>
      <t>(9027-W</t>
    </r>
    <r>
      <rPr>
        <b/>
        <sz val="14"/>
        <rFont val="Times New Roman"/>
        <family val="1"/>
      </rPr>
      <t>)</t>
    </r>
  </si>
  <si>
    <t>Total Property</t>
  </si>
  <si>
    <t>Earnings per share based on 2(j) above after deducting any provision for preference dividends, if any:-</t>
  </si>
  <si>
    <t>Exception items comprises the following:</t>
  </si>
  <si>
    <t>Gain on disposal of long term investments</t>
  </si>
  <si>
    <t>Total Profit on disposal</t>
  </si>
  <si>
    <t>During the current financial year to date, the Company repurchased 6,724,000 of its issued shares capital from the open market.  The average price paid for the shares repurchased was RM2.41 per share.  The repurchase transactions were financed by internally generated funds.  The shares repurchased are being held as treasury shares and treated in accordance with the requirement of Section 67A of the Companies Act 1965.  None of the treasury shares has been resold or distributed as share dividends during the current financial period.</t>
  </si>
  <si>
    <t>(12 months)</t>
  </si>
  <si>
    <t>Denominated in SGD (SGD18,739,000)</t>
  </si>
  <si>
    <t>Provision for diminution in value</t>
  </si>
  <si>
    <t>Net book value</t>
  </si>
  <si>
    <t>Proposal</t>
  </si>
  <si>
    <t>Adviser</t>
  </si>
  <si>
    <t>Approvals Pending</t>
  </si>
  <si>
    <t>None</t>
  </si>
  <si>
    <t>Foreign Investment Committee</t>
  </si>
  <si>
    <t>Proposed acquisition of 51% stake in Lush Development Sdn Bhd by a wholly-owned subsidiary of  IOI Properties Berhad, Cahaya Kota Development Sdn Bhd for a cash consideration of RM12,138,000</t>
  </si>
  <si>
    <t>INDIVIDUAL PERIOD (4Q)</t>
  </si>
  <si>
    <r>
      <t xml:space="preserve">Basic </t>
    </r>
    <r>
      <rPr>
        <i/>
        <sz val="9"/>
        <rFont val="Times New Roman"/>
        <family val="1"/>
      </rPr>
      <t>(based on weighted average of 842,746,329 ordinary shares - sen)</t>
    </r>
  </si>
  <si>
    <r>
      <t xml:space="preserve">Fully diluted </t>
    </r>
    <r>
      <rPr>
        <i/>
        <sz val="9"/>
        <rFont val="Times New Roman"/>
        <family val="1"/>
      </rPr>
      <t>(based on weighted average of 1,074,086,702 ordinary shares - sen)</t>
    </r>
  </si>
  <si>
    <t>5.0 sen</t>
  </si>
  <si>
    <t>Final Dividend</t>
  </si>
  <si>
    <t>Gain on disposal of freehold land</t>
  </si>
  <si>
    <t>Total investments in quoted securities as at end of the 30 June 2000</t>
  </si>
  <si>
    <t xml:space="preserve">During the current financial year to date, the Company issued 2,949,000 ordinary shares of RM0.50 each at RM2.20 per share arising from the exercise of options under the Executive Share Option Scheme. </t>
  </si>
  <si>
    <t>There were no changes in the composition of the Group during the current financial year to date except for the acquisition of additional interest in IOI Properties Berhad and Nissan-Industrial Oxygen Incorporated Berhad.  The equity interest in IOI Properties Berhad and Nissan-Industrial Oxygen Incorporated Berhad as at 30 June 2000  are  58.91% and 43.26% respectively.</t>
  </si>
  <si>
    <t>12 months ended 30/6/00</t>
  </si>
  <si>
    <t>As at 30/6/00</t>
  </si>
  <si>
    <t>The total dividend todate for the current financial year is 10.0 sen per RM0.50 share less 28% income tax.</t>
  </si>
  <si>
    <t>CUMULATIVE PERIOD (12 Mths)</t>
  </si>
  <si>
    <t>Denominated in USD (USD2,941,000)</t>
  </si>
  <si>
    <t>12 months ended 30/6/99</t>
  </si>
  <si>
    <t>As at 30/6/99</t>
  </si>
  <si>
    <t>In the opinion of the Directors, the results for the financial year under review have not been affected by any transaction or event of a material or unusual nature which has risen between 30 June 2000 and the date of this announcement.</t>
  </si>
  <si>
    <t>Proposed acquisition of interest in approximately 13,000 acres of plantation land in Sabah</t>
  </si>
  <si>
    <t>Proposal by IOI Corporation Berhad</t>
  </si>
  <si>
    <t>Proposal by IOI Properties Berhad</t>
  </si>
  <si>
    <t>The Board proposed a final dividend  of  10% or  5.0 sen per ordinary share of RM0.50 each less  28% income tax in respect of the financial year ended 30 June 2000  (30 June 1999: 5%) to be approved at the forthcoming Annual General Meeting.</t>
  </si>
  <si>
    <t>For the financial year ended 30 June 2000, the  Group recorded a turnover of RM1,306.7 million and pre-tax profit of RM501.6 million as compared to turnover of RM1,411.9 million and pre-tax profit of RM462.2 million achieved for the previous financial year.</t>
  </si>
  <si>
    <t>Operating profit after interest on borrowings, depreciation and amortisation and exceptional items but before income tax, minority interest and extraordinary items</t>
  </si>
  <si>
    <t>Bank Overdrafts</t>
  </si>
  <si>
    <t>No significant factors of such nature affecting the quarter under review.</t>
  </si>
  <si>
    <t>Group borrowings and debt securities as at 30 June 2000 are as follows:</t>
  </si>
  <si>
    <t>There were no material changes in the current quarterly results compared to the results of the preceding quarter apart from the exceptional items listed under Note 2.</t>
  </si>
  <si>
    <t>The status of corporate proposals announced but not completed are as follow:</t>
  </si>
  <si>
    <t>The Group pre-tax profit achieved for the financial year under review is 9% higher than the preceding year.  Group pre-tax profit before exceptional item is only 2% lower than the preceding year, despite a 40% drop in palm oil prices because of higher FFB production, much higher profit contributions from property and manufacturing sectors and lower net interest cost.  Property contribution of RM209.4m to EBIT is 59% higher than the previous year's contribution of RM131.4m whilst manufacturing contribution of RM56.3m is more than 5 times of  previous year's annual contribution of RM10.6m.</t>
  </si>
  <si>
    <t>Hence, barring unforeseen circumstances, the Board expects the Group  to continue to do well  for the current financial year.</t>
  </si>
  <si>
    <t>Fourth quarter report on consolidated results for the financial period ended 30 June 2000</t>
  </si>
  <si>
    <t>There were no profits on sale of investments and/or properties outside the ordinary course of business of the Group for the financial period under review apart from the exceptional items shown under Note 2.</t>
  </si>
  <si>
    <t>An interim dividend  of  10% or  5.0 sen per ordinary share of RM0.50 each less  28% income tax in respect of the financial year ended 30 June 2000 (30 June 1999: 7%) was paid on 30 March 2000.</t>
  </si>
  <si>
    <t>Property segment is capable of further improvement in view of favourable market conditions and an additional township on stream with the launch of Bandar Puteri in January 2000.  Performance of the manufacturing segment is also expected to remain satisfactory.  As for plantations, although prevailing palm oil prices are lower than average prices realised for FY2000, this effect is expected to be cushioned by further increase in FFB production.</t>
  </si>
  <si>
    <t>Gain on disposal of shares in a subsidiary company</t>
  </si>
</sst>
</file>

<file path=xl/styles.xml><?xml version="1.0" encoding="utf-8"?>
<styleSheet xmlns="http://schemas.openxmlformats.org/spreadsheetml/2006/main">
  <numFmts count="17">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dd\ mmmm\ yyyy"/>
  </numFmts>
  <fonts count="15">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i/>
      <sz val="10"/>
      <name val="Times New Roman"/>
      <family val="1"/>
    </font>
    <font>
      <sz val="11"/>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sz val="14"/>
      <name val="Times New Roman"/>
      <family val="1"/>
    </font>
  </fonts>
  <fills count="2">
    <fill>
      <patternFill/>
    </fill>
    <fill>
      <patternFill patternType="gray125"/>
    </fill>
  </fills>
  <borders count="19">
    <border>
      <left/>
      <right/>
      <top/>
      <bottom/>
      <diagonal/>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2">
    <xf numFmtId="0" fontId="0" fillId="0" borderId="0" xfId="0" applyAlignment="1">
      <alignment/>
    </xf>
    <xf numFmtId="0" fontId="1" fillId="0" borderId="0" xfId="0" applyFont="1" applyAlignment="1">
      <alignment/>
    </xf>
    <xf numFmtId="0" fontId="3" fillId="0" borderId="0" xfId="0" applyFont="1" applyAlignment="1">
      <alignment vertical="top" wrapText="1"/>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xf>
    <xf numFmtId="14" fontId="3" fillId="0" borderId="0" xfId="0" applyNumberFormat="1" applyFont="1" applyAlignment="1">
      <alignment horizontal="center"/>
    </xf>
    <xf numFmtId="0" fontId="3" fillId="0" borderId="0" xfId="0" applyFont="1" applyAlignment="1">
      <alignment horizontal="center"/>
    </xf>
    <xf numFmtId="171" fontId="1" fillId="0" borderId="0" xfId="15" applyNumberFormat="1" applyFont="1" applyAlignment="1">
      <alignment/>
    </xf>
    <xf numFmtId="0" fontId="1" fillId="0" borderId="0" xfId="0" applyFont="1" applyAlignment="1">
      <alignment vertical="top"/>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vertical="top" wrapText="1"/>
    </xf>
    <xf numFmtId="0" fontId="1" fillId="0" borderId="0" xfId="0" applyFont="1" applyAlignment="1">
      <alignment/>
    </xf>
    <xf numFmtId="0" fontId="1" fillId="0" borderId="0" xfId="0" applyFont="1" applyBorder="1" applyAlignment="1">
      <alignment/>
    </xf>
    <xf numFmtId="171" fontId="1" fillId="0" borderId="1" xfId="0" applyNumberFormat="1" applyFont="1" applyBorder="1" applyAlignment="1">
      <alignment/>
    </xf>
    <xf numFmtId="171" fontId="1" fillId="0" borderId="0" xfId="15" applyNumberFormat="1" applyFont="1" applyBorder="1" applyAlignment="1">
      <alignment horizontal="left" vertical="top" wrapText="1"/>
    </xf>
    <xf numFmtId="0" fontId="1" fillId="0" borderId="0" xfId="0" applyFont="1" applyAlignment="1">
      <alignment horizontal="justify" vertical="top" wrapText="1"/>
    </xf>
    <xf numFmtId="0" fontId="3" fillId="0" borderId="0" xfId="0" applyFont="1" applyAlignment="1">
      <alignment horizontal="right"/>
    </xf>
    <xf numFmtId="0" fontId="1" fillId="0" borderId="0" xfId="0" applyFont="1" applyAlignment="1">
      <alignment horizontal="left" indent="1"/>
    </xf>
    <xf numFmtId="171" fontId="3" fillId="0" borderId="0" xfId="15" applyNumberFormat="1" applyFont="1" applyAlignment="1">
      <alignment horizontal="right"/>
    </xf>
    <xf numFmtId="0" fontId="3" fillId="0" borderId="0" xfId="0" applyFont="1" applyAlignment="1">
      <alignment horizontal="right" vertical="top" wrapText="1"/>
    </xf>
    <xf numFmtId="14" fontId="3" fillId="0" borderId="0" xfId="0" applyNumberFormat="1" applyFont="1" applyAlignment="1">
      <alignment horizontal="right"/>
    </xf>
    <xf numFmtId="0" fontId="3" fillId="0" borderId="0" xfId="0" applyFont="1" applyBorder="1" applyAlignment="1">
      <alignment horizontal="right" vertical="top" wrapText="1"/>
    </xf>
    <xf numFmtId="171" fontId="3" fillId="0" borderId="0" xfId="15" applyNumberFormat="1" applyFont="1" applyBorder="1" applyAlignment="1">
      <alignment horizontal="right" vertical="top" wrapText="1"/>
    </xf>
    <xf numFmtId="0" fontId="3" fillId="0" borderId="0" xfId="0" applyFont="1" applyBorder="1" applyAlignment="1">
      <alignment horizontal="right"/>
    </xf>
    <xf numFmtId="0" fontId="3" fillId="0" borderId="0" xfId="0" applyFont="1" applyAlignment="1">
      <alignment vertical="top"/>
    </xf>
    <xf numFmtId="0" fontId="8" fillId="0" borderId="0" xfId="0" applyFont="1" applyAlignment="1">
      <alignment/>
    </xf>
    <xf numFmtId="0" fontId="5" fillId="0" borderId="0" xfId="0" applyFont="1" applyAlignment="1">
      <alignment/>
    </xf>
    <xf numFmtId="0" fontId="1" fillId="0" borderId="0" xfId="0" applyFont="1" applyAlignment="1">
      <alignment horizontal="justify" vertical="top"/>
    </xf>
    <xf numFmtId="0" fontId="3" fillId="0" borderId="0" xfId="0" applyFont="1" applyFill="1" applyAlignment="1">
      <alignment/>
    </xf>
    <xf numFmtId="0" fontId="1" fillId="0" borderId="0" xfId="0" applyFont="1" applyFill="1" applyAlignment="1">
      <alignment/>
    </xf>
    <xf numFmtId="171" fontId="1" fillId="0" borderId="0" xfId="15" applyNumberFormat="1" applyFont="1" applyFill="1" applyAlignment="1">
      <alignment/>
    </xf>
    <xf numFmtId="171" fontId="1" fillId="0" borderId="0" xfId="0" applyNumberFormat="1" applyFont="1" applyBorder="1" applyAlignment="1">
      <alignment/>
    </xf>
    <xf numFmtId="0" fontId="0" fillId="0" borderId="0" xfId="0" applyFont="1" applyAlignment="1">
      <alignment/>
    </xf>
    <xf numFmtId="171" fontId="7" fillId="0" borderId="0" xfId="15" applyNumberFormat="1" applyFont="1" applyAlignment="1">
      <alignment horizontal="right"/>
    </xf>
    <xf numFmtId="171" fontId="3" fillId="0" borderId="0" xfId="15" applyNumberFormat="1" applyFont="1" applyBorder="1" applyAlignment="1">
      <alignment horizontal="right"/>
    </xf>
    <xf numFmtId="43" fontId="3" fillId="0" borderId="0" xfId="15" applyNumberFormat="1" applyFont="1" applyBorder="1" applyAlignment="1">
      <alignment horizontal="right"/>
    </xf>
    <xf numFmtId="10" fontId="3" fillId="0" borderId="0" xfId="19" applyNumberFormat="1" applyFont="1" applyBorder="1" applyAlignment="1">
      <alignment horizontal="right"/>
    </xf>
    <xf numFmtId="0" fontId="7" fillId="0" borderId="0" xfId="0" applyFont="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15" fontId="3" fillId="0" borderId="4" xfId="0" applyNumberFormat="1" applyFont="1" applyBorder="1" applyAlignment="1">
      <alignment horizontal="right"/>
    </xf>
    <xf numFmtId="15" fontId="3" fillId="0" borderId="5" xfId="0" applyNumberFormat="1" applyFont="1" applyBorder="1" applyAlignment="1">
      <alignment horizontal="right"/>
    </xf>
    <xf numFmtId="171" fontId="3" fillId="0" borderId="6" xfId="15" applyNumberFormat="1" applyFont="1" applyBorder="1" applyAlignment="1">
      <alignment/>
    </xf>
    <xf numFmtId="171" fontId="3" fillId="0" borderId="7" xfId="15" applyNumberFormat="1" applyFont="1" applyBorder="1" applyAlignment="1">
      <alignment/>
    </xf>
    <xf numFmtId="171" fontId="3" fillId="0" borderId="6" xfId="15" applyNumberFormat="1" applyFont="1" applyBorder="1" applyAlignment="1">
      <alignment horizontal="right"/>
    </xf>
    <xf numFmtId="0" fontId="3" fillId="0" borderId="6" xfId="0" applyFont="1" applyBorder="1" applyAlignment="1">
      <alignment/>
    </xf>
    <xf numFmtId="171" fontId="3" fillId="0" borderId="4" xfId="15" applyNumberFormat="1" applyFont="1" applyBorder="1" applyAlignment="1">
      <alignment horizontal="right"/>
    </xf>
    <xf numFmtId="171" fontId="3" fillId="0" borderId="8" xfId="15" applyNumberFormat="1" applyFont="1" applyBorder="1" applyAlignment="1">
      <alignment horizontal="right"/>
    </xf>
    <xf numFmtId="15" fontId="3" fillId="0" borderId="2" xfId="0" applyNumberFormat="1" applyFont="1" applyBorder="1" applyAlignment="1">
      <alignment horizontal="right"/>
    </xf>
    <xf numFmtId="15" fontId="3" fillId="0" borderId="3" xfId="0" applyNumberFormat="1" applyFont="1" applyBorder="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43" fontId="3" fillId="0" borderId="6" xfId="15" applyNumberFormat="1" applyFont="1" applyBorder="1" applyAlignment="1">
      <alignment horizontal="right"/>
    </xf>
    <xf numFmtId="10" fontId="3" fillId="0" borderId="6" xfId="19" applyNumberFormat="1" applyFont="1" applyBorder="1" applyAlignment="1">
      <alignment horizontal="right"/>
    </xf>
    <xf numFmtId="0" fontId="9" fillId="0" borderId="0" xfId="0" applyFont="1" applyAlignment="1">
      <alignment horizontal="center"/>
    </xf>
    <xf numFmtId="0" fontId="2" fillId="0" borderId="0" xfId="0" applyFont="1" applyAlignment="1">
      <alignment/>
    </xf>
    <xf numFmtId="0" fontId="9" fillId="0" borderId="0" xfId="0" applyFont="1" applyAlignment="1">
      <alignment horizontal="right" vertical="top" wrapText="1"/>
    </xf>
    <xf numFmtId="0" fontId="9" fillId="0" borderId="0" xfId="0" applyFont="1" applyAlignment="1">
      <alignment horizontal="right"/>
    </xf>
    <xf numFmtId="0" fontId="10" fillId="0" borderId="0" xfId="0" applyFont="1" applyAlignment="1">
      <alignment/>
    </xf>
    <xf numFmtId="0" fontId="2" fillId="0" borderId="0" xfId="0" applyFont="1" applyAlignment="1">
      <alignment vertical="center"/>
    </xf>
    <xf numFmtId="171" fontId="2" fillId="0" borderId="0" xfId="15" applyNumberFormat="1" applyFont="1" applyAlignment="1">
      <alignment/>
    </xf>
    <xf numFmtId="0" fontId="2" fillId="0" borderId="0" xfId="0" applyFont="1" applyAlignment="1">
      <alignment vertical="top"/>
    </xf>
    <xf numFmtId="171" fontId="2" fillId="0" borderId="0" xfId="15" applyNumberFormat="1" applyFont="1" applyAlignment="1">
      <alignment vertical="top"/>
    </xf>
    <xf numFmtId="0" fontId="2" fillId="0" borderId="0" xfId="0" applyFont="1" applyAlignment="1">
      <alignment/>
    </xf>
    <xf numFmtId="0" fontId="2" fillId="0" borderId="0" xfId="0" applyFont="1" applyAlignment="1">
      <alignment horizontal="left" vertical="top" wrapText="1"/>
    </xf>
    <xf numFmtId="0" fontId="11" fillId="0" borderId="0" xfId="0" applyFont="1" applyAlignment="1">
      <alignment/>
    </xf>
    <xf numFmtId="171" fontId="2" fillId="0" borderId="0" xfId="15" applyNumberFormat="1" applyFont="1" applyAlignment="1">
      <alignment vertical="center"/>
    </xf>
    <xf numFmtId="0" fontId="12" fillId="0" borderId="0" xfId="0" applyFont="1" applyAlignment="1">
      <alignment/>
    </xf>
    <xf numFmtId="0" fontId="2" fillId="0" borderId="0" xfId="0" applyFont="1" applyAlignment="1">
      <alignment vertical="top" wrapText="1"/>
    </xf>
    <xf numFmtId="0" fontId="2" fillId="0" borderId="0" xfId="0" applyFont="1" applyAlignment="1">
      <alignment horizontal="left" vertical="top"/>
    </xf>
    <xf numFmtId="43" fontId="2" fillId="0" borderId="0" xfId="15" applyFont="1" applyAlignment="1">
      <alignment/>
    </xf>
    <xf numFmtId="0" fontId="6" fillId="0" borderId="0" xfId="0" applyFont="1" applyBorder="1" applyAlignment="1">
      <alignment horizontal="center"/>
    </xf>
    <xf numFmtId="171" fontId="2" fillId="0" borderId="9" xfId="15" applyNumberFormat="1" applyFont="1" applyBorder="1" applyAlignment="1">
      <alignment horizontal="left" vertical="center" indent="5"/>
    </xf>
    <xf numFmtId="171" fontId="2" fillId="0" borderId="9" xfId="15" applyNumberFormat="1" applyFont="1" applyBorder="1" applyAlignment="1">
      <alignment horizontal="left" vertical="top" indent="5"/>
    </xf>
    <xf numFmtId="171" fontId="2" fillId="0" borderId="0" xfId="15" applyNumberFormat="1" applyFont="1" applyAlignment="1">
      <alignment horizontal="left" indent="5"/>
    </xf>
    <xf numFmtId="171" fontId="2" fillId="0" borderId="0" xfId="15" applyNumberFormat="1" applyFont="1" applyAlignment="1">
      <alignment horizontal="left" vertical="top" indent="5"/>
    </xf>
    <xf numFmtId="171" fontId="2" fillId="0" borderId="8" xfId="15" applyNumberFormat="1" applyFont="1" applyBorder="1" applyAlignment="1">
      <alignment horizontal="left" vertical="top" indent="5"/>
    </xf>
    <xf numFmtId="171" fontId="2" fillId="0" borderId="10" xfId="15" applyNumberFormat="1" applyFont="1" applyBorder="1" applyAlignment="1">
      <alignment horizontal="left" vertical="top" indent="5"/>
    </xf>
    <xf numFmtId="171" fontId="2" fillId="0" borderId="11" xfId="15" applyNumberFormat="1" applyFont="1" applyBorder="1" applyAlignment="1">
      <alignment horizontal="left" vertical="top" indent="5"/>
    </xf>
    <xf numFmtId="171" fontId="2" fillId="0" borderId="12" xfId="15" applyNumberFormat="1" applyFont="1" applyBorder="1" applyAlignment="1">
      <alignment horizontal="left" vertical="top" indent="5"/>
    </xf>
    <xf numFmtId="171" fontId="2" fillId="0" borderId="1" xfId="15" applyNumberFormat="1" applyFont="1" applyBorder="1" applyAlignment="1">
      <alignment horizontal="left" vertical="center" indent="5"/>
    </xf>
    <xf numFmtId="43" fontId="2" fillId="0" borderId="0" xfId="15" applyFont="1" applyAlignment="1">
      <alignment horizontal="left" vertical="top" indent="5"/>
    </xf>
    <xf numFmtId="43" fontId="2" fillId="0" borderId="0" xfId="15" applyFont="1" applyAlignment="1">
      <alignment horizontal="left" indent="5"/>
    </xf>
    <xf numFmtId="0" fontId="2" fillId="0" borderId="0" xfId="0" applyFont="1" applyAlignment="1">
      <alignment horizontal="left" indent="5"/>
    </xf>
    <xf numFmtId="171" fontId="9" fillId="0" borderId="9" xfId="15" applyNumberFormat="1" applyFont="1" applyBorder="1" applyAlignment="1">
      <alignment vertical="center"/>
    </xf>
    <xf numFmtId="171" fontId="9" fillId="0" borderId="9" xfId="15" applyNumberFormat="1" applyFont="1" applyBorder="1" applyAlignment="1">
      <alignment vertical="top"/>
    </xf>
    <xf numFmtId="171" fontId="9" fillId="0" borderId="0" xfId="15" applyNumberFormat="1" applyFont="1" applyAlignment="1">
      <alignment/>
    </xf>
    <xf numFmtId="171" fontId="9" fillId="0" borderId="0" xfId="15" applyNumberFormat="1" applyFont="1" applyAlignment="1">
      <alignment vertical="top"/>
    </xf>
    <xf numFmtId="171" fontId="9" fillId="0" borderId="8" xfId="15" applyNumberFormat="1" applyFont="1" applyBorder="1" applyAlignment="1">
      <alignment vertical="top"/>
    </xf>
    <xf numFmtId="171" fontId="9" fillId="0" borderId="10" xfId="15" applyNumberFormat="1" applyFont="1" applyBorder="1" applyAlignment="1">
      <alignment vertical="top"/>
    </xf>
    <xf numFmtId="171" fontId="9" fillId="0" borderId="11" xfId="15" applyNumberFormat="1" applyFont="1" applyBorder="1" applyAlignment="1">
      <alignment vertical="top"/>
    </xf>
    <xf numFmtId="171" fontId="9" fillId="0" borderId="12" xfId="15" applyNumberFormat="1" applyFont="1" applyBorder="1" applyAlignment="1">
      <alignment vertical="top"/>
    </xf>
    <xf numFmtId="171" fontId="9" fillId="0" borderId="1" xfId="15" applyNumberFormat="1" applyFont="1" applyBorder="1" applyAlignment="1">
      <alignment vertical="center"/>
    </xf>
    <xf numFmtId="43" fontId="9" fillId="0" borderId="0" xfId="15" applyFont="1" applyAlignment="1">
      <alignment vertical="top"/>
    </xf>
    <xf numFmtId="43" fontId="9" fillId="0" borderId="0" xfId="15" applyFont="1" applyAlignment="1">
      <alignment/>
    </xf>
    <xf numFmtId="0" fontId="3" fillId="0" borderId="0" xfId="0" applyFont="1" applyBorder="1" applyAlignment="1">
      <alignment/>
    </xf>
    <xf numFmtId="0" fontId="9" fillId="0" borderId="0" xfId="0" applyFont="1" applyAlignment="1">
      <alignment vertical="top" wrapText="1"/>
    </xf>
    <xf numFmtId="14" fontId="9" fillId="0" borderId="0" xfId="0" applyNumberFormat="1" applyFont="1" applyAlignment="1">
      <alignment horizontal="right"/>
    </xf>
    <xf numFmtId="14" fontId="9" fillId="0" borderId="0" xfId="0" applyNumberFormat="1" applyFont="1" applyAlignment="1">
      <alignment horizontal="center"/>
    </xf>
    <xf numFmtId="0" fontId="13" fillId="0" borderId="0" xfId="0" applyFont="1" applyAlignment="1">
      <alignment horizontal="left" indent="1"/>
    </xf>
    <xf numFmtId="171" fontId="2" fillId="0" borderId="8" xfId="15" applyNumberFormat="1" applyFont="1" applyBorder="1" applyAlignment="1">
      <alignment/>
    </xf>
    <xf numFmtId="171" fontId="9" fillId="0" borderId="1" xfId="15" applyNumberFormat="1" applyFont="1" applyBorder="1" applyAlignment="1">
      <alignment/>
    </xf>
    <xf numFmtId="171" fontId="9" fillId="0" borderId="8" xfId="15" applyNumberFormat="1" applyFont="1" applyBorder="1" applyAlignment="1">
      <alignment/>
    </xf>
    <xf numFmtId="0" fontId="9" fillId="0" borderId="0" xfId="0" applyFont="1" applyAlignment="1">
      <alignment/>
    </xf>
    <xf numFmtId="0" fontId="9" fillId="0" borderId="0" xfId="0" applyFont="1" applyAlignment="1">
      <alignment horizontal="left" indent="1"/>
    </xf>
    <xf numFmtId="0" fontId="13" fillId="0" borderId="0" xfId="0" applyFont="1" applyAlignment="1">
      <alignment horizontal="left" indent="2"/>
    </xf>
    <xf numFmtId="171" fontId="9" fillId="0" borderId="10" xfId="15" applyNumberFormat="1" applyFont="1" applyBorder="1" applyAlignment="1">
      <alignment/>
    </xf>
    <xf numFmtId="171" fontId="9" fillId="0" borderId="13" xfId="15" applyNumberFormat="1" applyFont="1" applyBorder="1" applyAlignment="1">
      <alignment/>
    </xf>
    <xf numFmtId="171" fontId="9" fillId="0" borderId="11" xfId="15" applyNumberFormat="1" applyFont="1" applyBorder="1" applyAlignment="1">
      <alignment/>
    </xf>
    <xf numFmtId="171" fontId="2" fillId="0" borderId="10" xfId="15" applyNumberFormat="1" applyFont="1" applyBorder="1" applyAlignment="1">
      <alignment/>
    </xf>
    <xf numFmtId="171" fontId="2" fillId="0" borderId="13" xfId="15" applyNumberFormat="1" applyFont="1" applyBorder="1" applyAlignment="1">
      <alignment/>
    </xf>
    <xf numFmtId="171" fontId="2" fillId="0" borderId="11" xfId="15" applyNumberFormat="1" applyFont="1" applyBorder="1" applyAlignment="1">
      <alignment/>
    </xf>
    <xf numFmtId="171" fontId="9" fillId="0" borderId="14" xfId="15" applyNumberFormat="1" applyFont="1" applyBorder="1" applyAlignment="1">
      <alignment/>
    </xf>
    <xf numFmtId="171" fontId="2" fillId="0" borderId="14" xfId="15" applyNumberFormat="1" applyFont="1" applyBorder="1" applyAlignment="1">
      <alignment/>
    </xf>
    <xf numFmtId="0" fontId="13" fillId="0" borderId="0" xfId="0" applyFont="1" applyAlignment="1">
      <alignment/>
    </xf>
    <xf numFmtId="0" fontId="2" fillId="0" borderId="0" xfId="0" applyFont="1" applyAlignment="1">
      <alignment horizontal="right"/>
    </xf>
    <xf numFmtId="171" fontId="9" fillId="0" borderId="0" xfId="15" applyNumberFormat="1" applyFont="1" applyBorder="1" applyAlignment="1">
      <alignment/>
    </xf>
    <xf numFmtId="171" fontId="2" fillId="0" borderId="0" xfId="15" applyNumberFormat="1" applyFont="1" applyBorder="1" applyAlignment="1">
      <alignment/>
    </xf>
    <xf numFmtId="0" fontId="2" fillId="0" borderId="0" xfId="0" applyFont="1" applyBorder="1" applyAlignment="1">
      <alignment/>
    </xf>
    <xf numFmtId="0" fontId="13" fillId="0" borderId="0" xfId="0" applyFont="1" applyBorder="1" applyAlignment="1">
      <alignment horizontal="left" indent="2"/>
    </xf>
    <xf numFmtId="0" fontId="2" fillId="0" borderId="0" xfId="0" applyFont="1" applyFill="1" applyAlignment="1">
      <alignment horizontal="left" vertical="top" wrapText="1"/>
    </xf>
    <xf numFmtId="0" fontId="2" fillId="0" borderId="0" xfId="0" applyFont="1" applyFill="1" applyAlignment="1">
      <alignment vertical="top" wrapText="1"/>
    </xf>
    <xf numFmtId="171" fontId="3" fillId="0" borderId="0" xfId="15" applyNumberFormat="1" applyFont="1" applyFill="1" applyAlignment="1">
      <alignment horizontal="right"/>
    </xf>
    <xf numFmtId="0" fontId="3" fillId="0" borderId="15" xfId="0" applyFont="1" applyBorder="1" applyAlignment="1">
      <alignment horizontal="right"/>
    </xf>
    <xf numFmtId="15" fontId="3" fillId="0" borderId="8" xfId="0" applyNumberFormat="1" applyFont="1" applyBorder="1" applyAlignment="1">
      <alignment horizontal="right"/>
    </xf>
    <xf numFmtId="171" fontId="3" fillId="0" borderId="0" xfId="15" applyNumberFormat="1" applyFont="1" applyBorder="1" applyAlignment="1">
      <alignment/>
    </xf>
    <xf numFmtId="15" fontId="3" fillId="0" borderId="15" xfId="0" applyNumberFormat="1" applyFont="1" applyBorder="1" applyAlignment="1">
      <alignment horizontal="right"/>
    </xf>
    <xf numFmtId="0" fontId="3" fillId="0" borderId="8" xfId="0" applyFont="1" applyBorder="1" applyAlignment="1">
      <alignment horizontal="right"/>
    </xf>
    <xf numFmtId="0" fontId="5" fillId="0" borderId="0" xfId="0" applyFont="1" applyBorder="1" applyAlignment="1">
      <alignment horizontal="justify" vertical="top" wrapText="1"/>
    </xf>
    <xf numFmtId="0" fontId="5"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1" fillId="0" borderId="0" xfId="0" applyFont="1" applyFill="1" applyAlignment="1">
      <alignment horizontal="justify" vertical="top"/>
    </xf>
    <xf numFmtId="0" fontId="9" fillId="0" borderId="0" xfId="0" applyFont="1" applyAlignment="1">
      <alignment horizontal="left"/>
    </xf>
    <xf numFmtId="0" fontId="3" fillId="0" borderId="0" xfId="0" applyFont="1" applyAlignment="1">
      <alignment horizontal="justify" vertical="top" wrapText="1"/>
    </xf>
    <xf numFmtId="0" fontId="3" fillId="0" borderId="0" xfId="0" applyFont="1" applyBorder="1" applyAlignment="1">
      <alignment horizontal="center"/>
    </xf>
    <xf numFmtId="0" fontId="1" fillId="0" borderId="0" xfId="0" applyFont="1" applyBorder="1" applyAlignment="1">
      <alignment horizontal="justify" vertical="top" wrapText="1"/>
    </xf>
    <xf numFmtId="171" fontId="1" fillId="0" borderId="8" xfId="15" applyNumberFormat="1" applyFont="1" applyFill="1" applyBorder="1" applyAlignment="1">
      <alignment/>
    </xf>
    <xf numFmtId="171" fontId="1" fillId="0" borderId="0" xfId="15" applyNumberFormat="1" applyFont="1" applyAlignment="1">
      <alignment horizontal="justify" vertical="top" wrapText="1"/>
    </xf>
    <xf numFmtId="171" fontId="3" fillId="0" borderId="0" xfId="15" applyNumberFormat="1" applyFont="1" applyBorder="1" applyAlignment="1">
      <alignment horizontal="justify" vertical="top" wrapText="1"/>
    </xf>
    <xf numFmtId="171" fontId="1" fillId="0" borderId="1" xfId="15" applyNumberFormat="1" applyFont="1" applyBorder="1" applyAlignment="1">
      <alignment/>
    </xf>
    <xf numFmtId="171" fontId="1" fillId="0" borderId="0" xfId="15" applyNumberFormat="1" applyFont="1" applyAlignment="1">
      <alignment horizontal="right"/>
    </xf>
    <xf numFmtId="171" fontId="1" fillId="0" borderId="7" xfId="15" applyNumberFormat="1" applyFont="1" applyBorder="1" applyAlignment="1">
      <alignment horizontal="right"/>
    </xf>
    <xf numFmtId="0" fontId="1" fillId="0" borderId="7" xfId="0" applyFont="1" applyBorder="1" applyAlignment="1">
      <alignment/>
    </xf>
    <xf numFmtId="171" fontId="1" fillId="0" borderId="5" xfId="15" applyNumberFormat="1" applyFont="1" applyBorder="1" applyAlignment="1">
      <alignment horizontal="right"/>
    </xf>
    <xf numFmtId="43" fontId="1" fillId="0" borderId="7" xfId="15" applyNumberFormat="1" applyFont="1" applyBorder="1" applyAlignment="1">
      <alignment horizontal="right"/>
    </xf>
    <xf numFmtId="10" fontId="1" fillId="0" borderId="7" xfId="19" applyNumberFormat="1" applyFont="1" applyBorder="1" applyAlignment="1">
      <alignment horizontal="right"/>
    </xf>
    <xf numFmtId="171" fontId="1" fillId="0" borderId="0" xfId="15" applyNumberFormat="1" applyFont="1" applyFill="1" applyBorder="1" applyAlignment="1">
      <alignment/>
    </xf>
    <xf numFmtId="171" fontId="1" fillId="0" borderId="1" xfId="15" applyNumberFormat="1" applyFont="1" applyFill="1" applyBorder="1" applyAlignment="1">
      <alignment/>
    </xf>
    <xf numFmtId="171" fontId="1" fillId="0" borderId="16" xfId="15" applyNumberFormat="1" applyFont="1" applyFill="1" applyBorder="1" applyAlignment="1">
      <alignment/>
    </xf>
    <xf numFmtId="0" fontId="1" fillId="0" borderId="0" xfId="0" applyFont="1" applyFill="1" applyAlignment="1">
      <alignment horizontal="justify" vertical="top" wrapText="1"/>
    </xf>
    <xf numFmtId="171" fontId="2" fillId="0" borderId="9" xfId="15" applyNumberFormat="1" applyFont="1" applyBorder="1" applyAlignment="1">
      <alignment vertical="center"/>
    </xf>
    <xf numFmtId="171" fontId="2" fillId="0" borderId="9" xfId="15" applyNumberFormat="1" applyFont="1" applyBorder="1" applyAlignment="1">
      <alignment vertical="top"/>
    </xf>
    <xf numFmtId="171" fontId="2" fillId="0" borderId="8" xfId="15" applyNumberFormat="1" applyFont="1" applyBorder="1" applyAlignment="1">
      <alignment vertical="top"/>
    </xf>
    <xf numFmtId="171" fontId="2" fillId="0" borderId="10" xfId="15" applyNumberFormat="1" applyFont="1" applyBorder="1" applyAlignment="1">
      <alignment vertical="top"/>
    </xf>
    <xf numFmtId="171" fontId="2" fillId="0" borderId="11" xfId="15" applyNumberFormat="1" applyFont="1" applyBorder="1" applyAlignment="1">
      <alignment vertical="top"/>
    </xf>
    <xf numFmtId="171" fontId="2" fillId="0" borderId="12" xfId="15" applyNumberFormat="1" applyFont="1" applyBorder="1" applyAlignment="1">
      <alignment vertical="top"/>
    </xf>
    <xf numFmtId="171" fontId="2" fillId="0" borderId="1" xfId="15" applyNumberFormat="1" applyFont="1" applyBorder="1" applyAlignment="1">
      <alignment vertical="center"/>
    </xf>
    <xf numFmtId="171" fontId="1" fillId="0" borderId="10" xfId="15" applyNumberFormat="1" applyFont="1" applyFill="1" applyBorder="1" applyAlignment="1">
      <alignment/>
    </xf>
    <xf numFmtId="171" fontId="1" fillId="0" borderId="11" xfId="15" applyNumberFormat="1" applyFont="1" applyFill="1" applyBorder="1" applyAlignment="1">
      <alignment/>
    </xf>
    <xf numFmtId="43" fontId="1" fillId="0" borderId="0" xfId="15" applyFont="1" applyFill="1" applyAlignment="1">
      <alignment/>
    </xf>
    <xf numFmtId="171" fontId="1" fillId="0" borderId="0" xfId="15" applyNumberFormat="1" applyFont="1" applyBorder="1" applyAlignment="1">
      <alignment horizontal="right"/>
    </xf>
    <xf numFmtId="171" fontId="1" fillId="0" borderId="1" xfId="15" applyNumberFormat="1" applyFont="1" applyBorder="1" applyAlignment="1">
      <alignment horizontal="right"/>
    </xf>
    <xf numFmtId="171" fontId="1" fillId="0" borderId="0" xfId="15" applyNumberFormat="1" applyFont="1" applyBorder="1" applyAlignment="1">
      <alignment/>
    </xf>
    <xf numFmtId="9" fontId="1" fillId="0" borderId="0" xfId="19" applyFont="1" applyFill="1" applyAlignment="1">
      <alignment/>
    </xf>
    <xf numFmtId="0" fontId="1" fillId="0" borderId="0" xfId="0" applyFont="1" applyFill="1" applyAlignment="1">
      <alignment horizontal="left" indent="1"/>
    </xf>
    <xf numFmtId="0" fontId="1" fillId="0" borderId="0" xfId="0" applyFont="1" applyFill="1" applyAlignment="1">
      <alignment horizontal="right"/>
    </xf>
    <xf numFmtId="171" fontId="1" fillId="0" borderId="12"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indent="1"/>
    </xf>
    <xf numFmtId="0" fontId="1" fillId="0" borderId="17"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0" xfId="0" applyFont="1" applyFill="1" applyAlignment="1">
      <alignment/>
    </xf>
    <xf numFmtId="171" fontId="1" fillId="0" borderId="0" xfId="15" applyNumberFormat="1" applyFont="1" applyFill="1" applyAlignment="1">
      <alignment/>
    </xf>
    <xf numFmtId="0" fontId="2" fillId="0" borderId="0" xfId="0" applyFont="1" applyAlignment="1">
      <alignment horizontal="left" vertical="top" wrapText="1"/>
    </xf>
    <xf numFmtId="0" fontId="9" fillId="0" borderId="0" xfId="0" applyFont="1" applyAlignment="1">
      <alignment horizontal="left" vertical="top" wrapText="1"/>
    </xf>
    <xf numFmtId="0" fontId="4" fillId="0" borderId="0" xfId="0" applyFont="1" applyBorder="1" applyAlignment="1">
      <alignment horizontal="center"/>
    </xf>
    <xf numFmtId="0" fontId="6" fillId="0" borderId="0" xfId="0" applyFont="1" applyBorder="1" applyAlignment="1">
      <alignment horizontal="center"/>
    </xf>
    <xf numFmtId="0" fontId="2" fillId="0" borderId="0" xfId="0" applyFont="1" applyAlignment="1">
      <alignment horizontal="justify" vertical="top" wrapText="1"/>
    </xf>
    <xf numFmtId="0" fontId="9" fillId="0" borderId="0" xfId="0" applyFont="1" applyAlignment="1">
      <alignment horizontal="center"/>
    </xf>
    <xf numFmtId="0" fontId="1" fillId="0" borderId="0" xfId="0" applyFont="1" applyFill="1" applyAlignment="1">
      <alignment horizontal="left" indent="2"/>
    </xf>
    <xf numFmtId="0" fontId="1" fillId="0" borderId="0" xfId="0" applyFont="1" applyFill="1" applyAlignment="1">
      <alignment horizontal="left" wrapText="1"/>
    </xf>
    <xf numFmtId="0" fontId="3" fillId="0" borderId="8" xfId="0" applyFont="1" applyBorder="1" applyAlignment="1">
      <alignment horizontal="center"/>
    </xf>
    <xf numFmtId="0" fontId="1" fillId="0" borderId="0" xfId="0" applyFont="1" applyFill="1" applyAlignment="1">
      <alignment horizontal="justify" vertical="top"/>
    </xf>
    <xf numFmtId="0" fontId="1" fillId="0" borderId="0" xfId="0" applyFont="1" applyFill="1" applyAlignment="1">
      <alignment horizontal="justify" vertical="top" wrapText="1"/>
    </xf>
    <xf numFmtId="0" fontId="1" fillId="0" borderId="17" xfId="0" applyFont="1" applyFill="1" applyBorder="1" applyAlignment="1">
      <alignment horizontal="left" vertical="top" wrapText="1" indent="1"/>
    </xf>
    <xf numFmtId="0" fontId="1" fillId="0" borderId="12" xfId="0" applyFont="1" applyFill="1" applyBorder="1" applyAlignment="1">
      <alignment horizontal="left" vertical="top" wrapText="1" indent="1"/>
    </xf>
    <xf numFmtId="0" fontId="1" fillId="0" borderId="18" xfId="0" applyFont="1" applyFill="1" applyBorder="1" applyAlignment="1">
      <alignment horizontal="left" vertical="top" wrapText="1" indent="1"/>
    </xf>
    <xf numFmtId="0" fontId="1" fillId="0" borderId="0" xfId="0" applyFont="1" applyFill="1" applyAlignment="1">
      <alignment horizontal="left" vertical="top" wrapText="1"/>
    </xf>
    <xf numFmtId="0" fontId="1" fillId="0" borderId="0" xfId="0" applyFont="1" applyAlignment="1">
      <alignment horizontal="justify" vertical="top" wrapText="1"/>
    </xf>
    <xf numFmtId="0" fontId="1" fillId="0" borderId="0" xfId="0" applyFont="1" applyAlignment="1">
      <alignment horizontal="left" vertical="top" wrapText="1"/>
    </xf>
    <xf numFmtId="172" fontId="1" fillId="0" borderId="0" xfId="0" applyNumberFormat="1" applyFont="1" applyAlignment="1" quotePrefix="1">
      <alignment horizontal="left"/>
    </xf>
    <xf numFmtId="0" fontId="1" fillId="0" borderId="0" xfId="0" applyFont="1" applyAlignment="1">
      <alignment horizontal="justify" vertical="top"/>
    </xf>
    <xf numFmtId="0" fontId="3" fillId="0" borderId="0" xfId="0" applyFont="1" applyAlignment="1">
      <alignment vertical="top" wrapText="1"/>
    </xf>
    <xf numFmtId="0" fontId="0" fillId="0" borderId="0" xfId="0" applyFont="1" applyAlignment="1">
      <alignment vertical="top" wrapText="1"/>
    </xf>
    <xf numFmtId="0" fontId="3" fillId="0" borderId="0" xfId="0" applyFont="1" applyAlignment="1">
      <alignment horizontal="left" vertical="top" wrapText="1"/>
    </xf>
    <xf numFmtId="0" fontId="2"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60"/>
  <sheetViews>
    <sheetView showGridLines="0" tabSelected="1" workbookViewId="0" topLeftCell="A1">
      <selection activeCell="A1" sqref="A1:J1"/>
    </sheetView>
  </sheetViews>
  <sheetFormatPr defaultColWidth="9.140625" defaultRowHeight="12.75"/>
  <cols>
    <col min="1" max="1" width="2.140625" style="1" customWidth="1"/>
    <col min="2" max="2" width="2.8515625" style="1" customWidth="1"/>
    <col min="3" max="3" width="3.28125" style="1" customWidth="1"/>
    <col min="4" max="4" width="23.7109375" style="1" customWidth="1"/>
    <col min="5" max="5" width="0.9921875" style="1" customWidth="1"/>
    <col min="6" max="6" width="12.57421875" style="1" customWidth="1"/>
    <col min="7" max="7" width="16.421875" style="1" customWidth="1"/>
    <col min="8" max="8" width="0.9921875" style="1" customWidth="1"/>
    <col min="9" max="9" width="11.57421875" style="1" customWidth="1"/>
    <col min="10" max="10" width="15.7109375" style="1" customWidth="1"/>
    <col min="11" max="16384" width="9.140625" style="1" customWidth="1"/>
  </cols>
  <sheetData>
    <row r="1" spans="1:13" ht="18.75">
      <c r="A1" s="181" t="s">
        <v>189</v>
      </c>
      <c r="B1" s="181"/>
      <c r="C1" s="181"/>
      <c r="D1" s="181"/>
      <c r="E1" s="181"/>
      <c r="F1" s="181"/>
      <c r="G1" s="181"/>
      <c r="H1" s="181"/>
      <c r="I1" s="181"/>
      <c r="J1" s="181"/>
      <c r="K1" s="11"/>
      <c r="L1" s="11"/>
      <c r="M1" s="11"/>
    </row>
    <row r="2" spans="1:13" ht="12.75">
      <c r="A2" s="182" t="s">
        <v>0</v>
      </c>
      <c r="B2" s="182"/>
      <c r="C2" s="182"/>
      <c r="D2" s="182"/>
      <c r="E2" s="182"/>
      <c r="F2" s="182"/>
      <c r="G2" s="182"/>
      <c r="H2" s="182"/>
      <c r="I2" s="182"/>
      <c r="J2" s="182"/>
      <c r="K2" s="12"/>
      <c r="L2" s="12"/>
      <c r="M2" s="12"/>
    </row>
    <row r="3" ht="12.75">
      <c r="J3" s="4"/>
    </row>
    <row r="4" spans="1:10" ht="14.25">
      <c r="A4" s="13" t="s">
        <v>251</v>
      </c>
      <c r="J4" s="4"/>
    </row>
    <row r="5" spans="1:10" ht="12.75">
      <c r="A5" s="14" t="s">
        <v>1</v>
      </c>
      <c r="J5" s="4"/>
    </row>
    <row r="6" s="3" customFormat="1" ht="14.25" customHeight="1">
      <c r="J6" s="5"/>
    </row>
    <row r="7" ht="12.75">
      <c r="A7" s="4" t="s">
        <v>2</v>
      </c>
    </row>
    <row r="8" ht="5.25" customHeight="1"/>
    <row r="9" spans="6:10" s="63" customFormat="1" ht="12">
      <c r="F9" s="184" t="s">
        <v>221</v>
      </c>
      <c r="G9" s="184"/>
      <c r="I9" s="184" t="s">
        <v>233</v>
      </c>
      <c r="J9" s="184"/>
    </row>
    <row r="10" spans="6:10" ht="48.75" customHeight="1">
      <c r="F10" s="61" t="s">
        <v>25</v>
      </c>
      <c r="G10" s="61" t="s">
        <v>188</v>
      </c>
      <c r="H10" s="62"/>
      <c r="I10" s="61" t="s">
        <v>187</v>
      </c>
      <c r="J10" s="61" t="s">
        <v>27</v>
      </c>
    </row>
    <row r="11" spans="6:10" s="60" customFormat="1" ht="17.25" customHeight="1">
      <c r="F11" s="102">
        <v>36707</v>
      </c>
      <c r="G11" s="102">
        <v>36341</v>
      </c>
      <c r="H11" s="62"/>
      <c r="I11" s="102">
        <v>36707</v>
      </c>
      <c r="J11" s="102">
        <v>36341</v>
      </c>
    </row>
    <row r="12" spans="6:10" s="60" customFormat="1" ht="12">
      <c r="F12" s="62" t="s">
        <v>20</v>
      </c>
      <c r="G12" s="62" t="s">
        <v>20</v>
      </c>
      <c r="H12" s="62"/>
      <c r="I12" s="62" t="s">
        <v>20</v>
      </c>
      <c r="J12" s="62" t="s">
        <v>20</v>
      </c>
    </row>
    <row r="13" spans="6:10" s="60" customFormat="1" ht="12">
      <c r="F13" s="62" t="s">
        <v>28</v>
      </c>
      <c r="G13" s="62" t="s">
        <v>28</v>
      </c>
      <c r="H13" s="62"/>
      <c r="I13" s="62" t="s">
        <v>28</v>
      </c>
      <c r="J13" s="62" t="s">
        <v>28</v>
      </c>
    </row>
    <row r="14" ht="9" customHeight="1"/>
    <row r="15" spans="1:10" s="60" customFormat="1" ht="12.75" thickBot="1">
      <c r="A15" s="64">
        <v>1</v>
      </c>
      <c r="B15" s="64" t="s">
        <v>3</v>
      </c>
      <c r="C15" s="183" t="s">
        <v>4</v>
      </c>
      <c r="D15" s="183"/>
      <c r="E15" s="64"/>
      <c r="F15" s="89">
        <v>337422</v>
      </c>
      <c r="G15" s="77" t="s">
        <v>186</v>
      </c>
      <c r="H15" s="65"/>
      <c r="I15" s="89">
        <v>1306685</v>
      </c>
      <c r="J15" s="156">
        <v>1411917</v>
      </c>
    </row>
    <row r="16" spans="1:10" s="60" customFormat="1" ht="12.75" thickBot="1">
      <c r="A16" s="64"/>
      <c r="B16" s="64" t="s">
        <v>5</v>
      </c>
      <c r="C16" s="183" t="s">
        <v>6</v>
      </c>
      <c r="D16" s="183"/>
      <c r="E16" s="64"/>
      <c r="F16" s="89">
        <v>16</v>
      </c>
      <c r="G16" s="77" t="s">
        <v>186</v>
      </c>
      <c r="H16" s="65"/>
      <c r="I16" s="89">
        <v>91</v>
      </c>
      <c r="J16" s="156">
        <v>543</v>
      </c>
    </row>
    <row r="17" spans="2:10" s="66" customFormat="1" ht="12.75" thickBot="1">
      <c r="B17" s="66" t="s">
        <v>7</v>
      </c>
      <c r="C17" s="183" t="s">
        <v>8</v>
      </c>
      <c r="D17" s="183"/>
      <c r="F17" s="90">
        <v>2918</v>
      </c>
      <c r="G17" s="78" t="s">
        <v>186</v>
      </c>
      <c r="H17" s="67"/>
      <c r="I17" s="90">
        <v>12744</v>
      </c>
      <c r="J17" s="157">
        <f>13331-543</f>
        <v>12788</v>
      </c>
    </row>
    <row r="18" spans="3:10" s="60" customFormat="1" ht="8.25" customHeight="1">
      <c r="C18" s="68"/>
      <c r="D18" s="68"/>
      <c r="F18" s="91"/>
      <c r="G18" s="79"/>
      <c r="H18" s="65"/>
      <c r="I18" s="91"/>
      <c r="J18" s="65"/>
    </row>
    <row r="19" spans="1:10" s="60" customFormat="1" ht="63" customHeight="1">
      <c r="A19" s="66">
        <v>2</v>
      </c>
      <c r="B19" s="66" t="s">
        <v>3</v>
      </c>
      <c r="C19" s="179" t="s">
        <v>191</v>
      </c>
      <c r="D19" s="179"/>
      <c r="E19" s="70"/>
      <c r="F19" s="92">
        <f>110519+58</f>
        <v>110577</v>
      </c>
      <c r="G19" s="80" t="s">
        <v>186</v>
      </c>
      <c r="H19" s="65"/>
      <c r="I19" s="92">
        <f>508208+58</f>
        <v>508266</v>
      </c>
      <c r="J19" s="67">
        <f>462190-22916-SUM(J20:J22)</f>
        <v>553617</v>
      </c>
    </row>
    <row r="20" spans="2:10" s="66" customFormat="1" ht="15" customHeight="1">
      <c r="B20" s="66" t="s">
        <v>5</v>
      </c>
      <c r="C20" s="179" t="s">
        <v>29</v>
      </c>
      <c r="D20" s="179"/>
      <c r="F20" s="92">
        <v>-10274</v>
      </c>
      <c r="G20" s="80" t="s">
        <v>186</v>
      </c>
      <c r="H20" s="67"/>
      <c r="I20" s="92">
        <v>-46706</v>
      </c>
      <c r="J20" s="67">
        <v>-70870</v>
      </c>
    </row>
    <row r="21" spans="2:10" s="66" customFormat="1" ht="15" customHeight="1">
      <c r="B21" s="66" t="s">
        <v>7</v>
      </c>
      <c r="C21" s="179" t="s">
        <v>30</v>
      </c>
      <c r="D21" s="179"/>
      <c r="F21" s="92">
        <v>-13711</v>
      </c>
      <c r="G21" s="80" t="s">
        <v>186</v>
      </c>
      <c r="H21" s="67"/>
      <c r="I21" s="92">
        <v>-51735</v>
      </c>
      <c r="J21" s="67">
        <v>-51290</v>
      </c>
    </row>
    <row r="22" spans="2:10" s="66" customFormat="1" ht="15" customHeight="1">
      <c r="B22" s="66" t="s">
        <v>9</v>
      </c>
      <c r="C22" s="179" t="s">
        <v>10</v>
      </c>
      <c r="D22" s="179"/>
      <c r="F22" s="93">
        <v>50460</v>
      </c>
      <c r="G22" s="81" t="s">
        <v>186</v>
      </c>
      <c r="H22" s="67"/>
      <c r="I22" s="93">
        <v>54916</v>
      </c>
      <c r="J22" s="158">
        <v>7817</v>
      </c>
    </row>
    <row r="23" spans="1:10" s="60" customFormat="1" ht="63" customHeight="1">
      <c r="A23" s="66"/>
      <c r="B23" s="66" t="s">
        <v>11</v>
      </c>
      <c r="C23" s="179" t="s">
        <v>243</v>
      </c>
      <c r="D23" s="179"/>
      <c r="E23" s="70"/>
      <c r="F23" s="92">
        <f>SUM(F19:F22)</f>
        <v>137052</v>
      </c>
      <c r="G23" s="80" t="s">
        <v>186</v>
      </c>
      <c r="H23" s="65"/>
      <c r="I23" s="92">
        <f>SUM(I19:I22)</f>
        <v>464741</v>
      </c>
      <c r="J23" s="67">
        <f>SUM(J19:J22)</f>
        <v>439274</v>
      </c>
    </row>
    <row r="24" spans="2:10" s="66" customFormat="1" ht="25.5" customHeight="1">
      <c r="B24" s="66" t="s">
        <v>12</v>
      </c>
      <c r="C24" s="179" t="s">
        <v>13</v>
      </c>
      <c r="D24" s="179"/>
      <c r="F24" s="93">
        <v>9378</v>
      </c>
      <c r="G24" s="81" t="s">
        <v>186</v>
      </c>
      <c r="H24" s="67"/>
      <c r="I24" s="93">
        <v>36906</v>
      </c>
      <c r="J24" s="158">
        <v>22916</v>
      </c>
    </row>
    <row r="25" spans="1:10" s="60" customFormat="1" ht="29.25" customHeight="1">
      <c r="A25" s="66"/>
      <c r="B25" s="66" t="s">
        <v>14</v>
      </c>
      <c r="C25" s="180" t="s">
        <v>192</v>
      </c>
      <c r="D25" s="180"/>
      <c r="E25" s="72"/>
      <c r="F25" s="92">
        <f>F23+F24</f>
        <v>146430</v>
      </c>
      <c r="G25" s="80" t="s">
        <v>186</v>
      </c>
      <c r="H25" s="65"/>
      <c r="I25" s="92">
        <f>I23+I24</f>
        <v>501647</v>
      </c>
      <c r="J25" s="67">
        <f>J23+J24</f>
        <v>462190</v>
      </c>
    </row>
    <row r="26" spans="2:10" s="66" customFormat="1" ht="15.75" customHeight="1">
      <c r="B26" s="66" t="s">
        <v>15</v>
      </c>
      <c r="C26" s="66" t="s">
        <v>16</v>
      </c>
      <c r="F26" s="93">
        <v>-29307</v>
      </c>
      <c r="G26" s="81" t="s">
        <v>186</v>
      </c>
      <c r="H26" s="67"/>
      <c r="I26" s="93">
        <v>-121654</v>
      </c>
      <c r="J26" s="158">
        <v>216</v>
      </c>
    </row>
    <row r="27" spans="2:10" s="60" customFormat="1" ht="25.5" customHeight="1">
      <c r="B27" s="66" t="s">
        <v>17</v>
      </c>
      <c r="C27" s="66" t="s">
        <v>17</v>
      </c>
      <c r="D27" s="69" t="s">
        <v>193</v>
      </c>
      <c r="E27" s="73"/>
      <c r="F27" s="92">
        <f>F25+F26</f>
        <v>117123</v>
      </c>
      <c r="G27" s="80" t="s">
        <v>186</v>
      </c>
      <c r="H27" s="65"/>
      <c r="I27" s="92">
        <f>I25+I26</f>
        <v>379993</v>
      </c>
      <c r="J27" s="67">
        <f>J25+J26</f>
        <v>462406</v>
      </c>
    </row>
    <row r="28" spans="3:10" s="66" customFormat="1" ht="15.75" customHeight="1">
      <c r="C28" s="66" t="s">
        <v>18</v>
      </c>
      <c r="D28" s="74" t="s">
        <v>31</v>
      </c>
      <c r="F28" s="93">
        <v>-22076</v>
      </c>
      <c r="G28" s="81" t="s">
        <v>186</v>
      </c>
      <c r="H28" s="67"/>
      <c r="I28" s="93">
        <v>-76960</v>
      </c>
      <c r="J28" s="158">
        <v>-82744</v>
      </c>
    </row>
    <row r="29" spans="1:10" s="60" customFormat="1" ht="38.25" customHeight="1">
      <c r="A29" s="66"/>
      <c r="B29" s="66" t="s">
        <v>19</v>
      </c>
      <c r="C29" s="180" t="s">
        <v>194</v>
      </c>
      <c r="D29" s="180"/>
      <c r="E29" s="72"/>
      <c r="F29" s="92">
        <f>F27+F28</f>
        <v>95047</v>
      </c>
      <c r="G29" s="80" t="s">
        <v>186</v>
      </c>
      <c r="H29" s="65"/>
      <c r="I29" s="92">
        <f>I27+I28</f>
        <v>303033</v>
      </c>
      <c r="J29" s="67">
        <f>J27+J28</f>
        <v>379662</v>
      </c>
    </row>
    <row r="30" spans="2:10" s="66" customFormat="1" ht="12">
      <c r="B30" s="66" t="s">
        <v>21</v>
      </c>
      <c r="C30" s="66" t="s">
        <v>17</v>
      </c>
      <c r="D30" s="69" t="s">
        <v>22</v>
      </c>
      <c r="F30" s="94">
        <v>0</v>
      </c>
      <c r="G30" s="82" t="s">
        <v>186</v>
      </c>
      <c r="H30" s="67"/>
      <c r="I30" s="94">
        <v>0</v>
      </c>
      <c r="J30" s="159">
        <v>0</v>
      </c>
    </row>
    <row r="31" spans="3:10" s="66" customFormat="1" ht="12">
      <c r="C31" s="66" t="s">
        <v>18</v>
      </c>
      <c r="D31" s="69" t="s">
        <v>31</v>
      </c>
      <c r="F31" s="95">
        <v>0</v>
      </c>
      <c r="G31" s="83" t="s">
        <v>186</v>
      </c>
      <c r="H31" s="67"/>
      <c r="I31" s="95">
        <v>0</v>
      </c>
      <c r="J31" s="160">
        <v>0</v>
      </c>
    </row>
    <row r="32" spans="3:10" s="60" customFormat="1" ht="25.5" customHeight="1">
      <c r="C32" s="66" t="s">
        <v>23</v>
      </c>
      <c r="D32" s="69" t="s">
        <v>177</v>
      </c>
      <c r="E32" s="73"/>
      <c r="F32" s="96">
        <f>SUM(F30:F31)</f>
        <v>0</v>
      </c>
      <c r="G32" s="84" t="s">
        <v>186</v>
      </c>
      <c r="H32" s="65"/>
      <c r="I32" s="96">
        <f>SUM(I30:I31)</f>
        <v>0</v>
      </c>
      <c r="J32" s="161">
        <f>SUM(J30:J31)</f>
        <v>0</v>
      </c>
    </row>
    <row r="33" spans="1:10" s="60" customFormat="1" ht="36.75" customHeight="1" thickBot="1">
      <c r="A33" s="66"/>
      <c r="B33" s="66" t="s">
        <v>24</v>
      </c>
      <c r="C33" s="180" t="s">
        <v>195</v>
      </c>
      <c r="D33" s="180"/>
      <c r="E33" s="72"/>
      <c r="F33" s="97">
        <f>F29+F32</f>
        <v>95047</v>
      </c>
      <c r="G33" s="85" t="s">
        <v>186</v>
      </c>
      <c r="H33" s="71"/>
      <c r="I33" s="97">
        <f>I29+I32</f>
        <v>303033</v>
      </c>
      <c r="J33" s="162">
        <f>J29+J32</f>
        <v>379662</v>
      </c>
    </row>
    <row r="34" spans="1:10" s="60" customFormat="1" ht="18" customHeight="1">
      <c r="A34" s="66"/>
      <c r="B34" s="66"/>
      <c r="C34" s="73"/>
      <c r="D34" s="70"/>
      <c r="E34" s="70"/>
      <c r="F34" s="91"/>
      <c r="G34" s="79"/>
      <c r="H34" s="65"/>
      <c r="I34" s="91"/>
      <c r="J34" s="65"/>
    </row>
    <row r="35" spans="1:10" s="60" customFormat="1" ht="42.75" customHeight="1">
      <c r="A35" s="66">
        <v>3</v>
      </c>
      <c r="B35" s="66" t="s">
        <v>3</v>
      </c>
      <c r="C35" s="179" t="s">
        <v>206</v>
      </c>
      <c r="D35" s="179"/>
      <c r="E35" s="70"/>
      <c r="F35" s="91"/>
      <c r="G35" s="79"/>
      <c r="H35" s="65"/>
      <c r="I35" s="91"/>
      <c r="J35" s="65"/>
    </row>
    <row r="36" spans="3:10" s="60" customFormat="1" ht="42" customHeight="1">
      <c r="C36" s="73" t="s">
        <v>17</v>
      </c>
      <c r="D36" s="125" t="s">
        <v>222</v>
      </c>
      <c r="E36" s="73"/>
      <c r="F36" s="98">
        <v>11.31</v>
      </c>
      <c r="G36" s="86" t="s">
        <v>186</v>
      </c>
      <c r="H36" s="67"/>
      <c r="I36" s="98">
        <v>35.96</v>
      </c>
      <c r="J36" s="86">
        <v>44.97</v>
      </c>
    </row>
    <row r="37" spans="3:10" s="60" customFormat="1" ht="48.75" customHeight="1">
      <c r="C37" s="73" t="s">
        <v>18</v>
      </c>
      <c r="D37" s="126" t="s">
        <v>223</v>
      </c>
      <c r="E37" s="73"/>
      <c r="F37" s="98">
        <v>9.65</v>
      </c>
      <c r="G37" s="86" t="s">
        <v>186</v>
      </c>
      <c r="H37" s="67"/>
      <c r="I37" s="98">
        <v>31.31</v>
      </c>
      <c r="J37" s="86">
        <v>39.61</v>
      </c>
    </row>
    <row r="38" spans="3:10" s="60" customFormat="1" ht="12">
      <c r="C38" s="68"/>
      <c r="D38" s="68"/>
      <c r="F38" s="91"/>
      <c r="G38" s="79"/>
      <c r="H38" s="65"/>
      <c r="I38" s="91"/>
      <c r="J38" s="65"/>
    </row>
    <row r="39" spans="1:10" s="60" customFormat="1" ht="12" hidden="1">
      <c r="A39" s="60">
        <v>4</v>
      </c>
      <c r="C39" s="68" t="s">
        <v>32</v>
      </c>
      <c r="D39" s="68"/>
      <c r="F39" s="99">
        <f>(2046662-50646-702)/845036613*1000</f>
        <v>2.361216034079697</v>
      </c>
      <c r="G39" s="87" t="s">
        <v>186</v>
      </c>
      <c r="H39" s="65"/>
      <c r="I39" s="99">
        <f>(2046662-50646-702)/845036613*1000</f>
        <v>2.361216034079697</v>
      </c>
      <c r="J39" s="75" t="s">
        <v>186</v>
      </c>
    </row>
    <row r="40" spans="3:10" s="60" customFormat="1" ht="12" hidden="1">
      <c r="C40" s="68"/>
      <c r="D40" s="68"/>
      <c r="F40" s="91"/>
      <c r="G40" s="79" t="s">
        <v>186</v>
      </c>
      <c r="H40" s="65"/>
      <c r="I40" s="91"/>
      <c r="J40" s="65" t="s">
        <v>186</v>
      </c>
    </row>
    <row r="41" spans="1:10" s="60" customFormat="1" ht="12" hidden="1">
      <c r="A41" s="60">
        <v>5</v>
      </c>
      <c r="B41" s="60" t="s">
        <v>3</v>
      </c>
      <c r="C41" s="68" t="s">
        <v>33</v>
      </c>
      <c r="D41" s="68"/>
      <c r="F41" s="91">
        <v>0</v>
      </c>
      <c r="G41" s="79" t="s">
        <v>186</v>
      </c>
      <c r="H41" s="65"/>
      <c r="I41" s="91">
        <v>0</v>
      </c>
      <c r="J41" s="65" t="s">
        <v>186</v>
      </c>
    </row>
    <row r="42" spans="2:10" s="60" customFormat="1" ht="12" hidden="1">
      <c r="B42" s="60" t="s">
        <v>5</v>
      </c>
      <c r="C42" s="68" t="s">
        <v>34</v>
      </c>
      <c r="D42" s="68"/>
      <c r="F42" s="91">
        <v>0</v>
      </c>
      <c r="G42" s="79" t="s">
        <v>186</v>
      </c>
      <c r="H42" s="65"/>
      <c r="I42" s="91">
        <v>0</v>
      </c>
      <c r="J42" s="65" t="s">
        <v>186</v>
      </c>
    </row>
    <row r="43" spans="3:10" s="60" customFormat="1" ht="12" hidden="1">
      <c r="C43" s="68"/>
      <c r="D43" s="68"/>
      <c r="F43" s="91"/>
      <c r="G43" s="79" t="s">
        <v>186</v>
      </c>
      <c r="H43" s="65"/>
      <c r="I43" s="91"/>
      <c r="J43" s="65" t="s">
        <v>186</v>
      </c>
    </row>
    <row r="44" spans="1:10" s="60" customFormat="1" ht="17.25" customHeight="1">
      <c r="A44" s="60">
        <v>4</v>
      </c>
      <c r="B44" s="60" t="s">
        <v>3</v>
      </c>
      <c r="C44" s="68" t="s">
        <v>33</v>
      </c>
      <c r="D44" s="68"/>
      <c r="F44" s="62" t="s">
        <v>224</v>
      </c>
      <c r="G44" s="88" t="s">
        <v>186</v>
      </c>
      <c r="I44" s="62"/>
      <c r="J44" s="120"/>
    </row>
    <row r="45" spans="2:10" s="60" customFormat="1" ht="17.25" customHeight="1">
      <c r="B45" s="60" t="s">
        <v>5</v>
      </c>
      <c r="C45" s="68" t="s">
        <v>34</v>
      </c>
      <c r="D45" s="68"/>
      <c r="F45" s="62" t="s">
        <v>225</v>
      </c>
      <c r="G45" s="138"/>
      <c r="H45" s="138"/>
      <c r="I45" s="138"/>
      <c r="J45" s="138"/>
    </row>
    <row r="46" spans="3:9" ht="12.75">
      <c r="C46" s="16"/>
      <c r="D46" s="16"/>
      <c r="F46" s="4"/>
      <c r="I46" s="4"/>
    </row>
    <row r="47" spans="3:6" ht="12.75">
      <c r="C47" s="16"/>
      <c r="D47" s="16"/>
      <c r="F47" s="4"/>
    </row>
    <row r="48" spans="3:6" ht="12.75">
      <c r="C48" s="16"/>
      <c r="D48" s="16"/>
      <c r="F48" s="4"/>
    </row>
    <row r="49" spans="1:6" ht="12.75">
      <c r="A49" s="119" t="s">
        <v>196</v>
      </c>
      <c r="C49" s="16"/>
      <c r="D49" s="16"/>
      <c r="F49" s="4"/>
    </row>
    <row r="50" spans="3:6" ht="12.75">
      <c r="C50" s="16"/>
      <c r="D50" s="16"/>
      <c r="F50" s="4"/>
    </row>
    <row r="51" spans="3:6" ht="12.75">
      <c r="C51" s="16"/>
      <c r="D51" s="16"/>
      <c r="F51" s="4"/>
    </row>
    <row r="52" spans="3:6" ht="12.75">
      <c r="C52" s="16"/>
      <c r="D52" s="16"/>
      <c r="F52" s="4"/>
    </row>
    <row r="53" spans="3:6" ht="12.75">
      <c r="C53" s="16"/>
      <c r="D53" s="16"/>
      <c r="F53" s="4"/>
    </row>
    <row r="54" spans="3:6" ht="12.75">
      <c r="C54" s="16"/>
      <c r="D54" s="16"/>
      <c r="F54" s="4"/>
    </row>
    <row r="55" spans="3:6" ht="12.75">
      <c r="C55" s="16"/>
      <c r="D55" s="16"/>
      <c r="F55" s="4"/>
    </row>
    <row r="56" spans="3:6" ht="12.75">
      <c r="C56" s="16"/>
      <c r="D56" s="16"/>
      <c r="F56" s="4"/>
    </row>
    <row r="57" spans="3:6" ht="12.75">
      <c r="C57" s="16"/>
      <c r="D57" s="16"/>
      <c r="F57" s="4"/>
    </row>
    <row r="58" spans="3:4" ht="12.75">
      <c r="C58" s="16"/>
      <c r="D58" s="16"/>
    </row>
    <row r="59" spans="3:4" ht="12.75">
      <c r="C59" s="16"/>
      <c r="D59" s="16"/>
    </row>
    <row r="60" spans="3:4" ht="12.75">
      <c r="C60" s="16"/>
      <c r="D60" s="16"/>
    </row>
  </sheetData>
  <mergeCells count="17">
    <mergeCell ref="C22:D22"/>
    <mergeCell ref="C23:D23"/>
    <mergeCell ref="C15:D15"/>
    <mergeCell ref="I9:J9"/>
    <mergeCell ref="F9:G9"/>
    <mergeCell ref="C19:D19"/>
    <mergeCell ref="C20:D20"/>
    <mergeCell ref="C21:D21"/>
    <mergeCell ref="A1:J1"/>
    <mergeCell ref="A2:J2"/>
    <mergeCell ref="C16:D16"/>
    <mergeCell ref="C17:D17"/>
    <mergeCell ref="C35:D35"/>
    <mergeCell ref="C24:D24"/>
    <mergeCell ref="C25:D25"/>
    <mergeCell ref="C33:D33"/>
    <mergeCell ref="C29:D29"/>
  </mergeCells>
  <printOptions/>
  <pageMargins left="0.91" right="0.48" top="1.24" bottom="1.17" header="0.38" footer="1.1"/>
  <pageSetup horizontalDpi="300" verticalDpi="300" orientation="portrait" paperSize="9" scale="98" r:id="rId1"/>
  <headerFooter alignWithMargins="0">
    <oddFooter>&amp;C&amp;"Times New Roman,Regular"&amp;7- Page &amp;P -</oddFooter>
  </headerFooter>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M111"/>
  <sheetViews>
    <sheetView showGridLines="0" workbookViewId="0" topLeftCell="A1">
      <selection activeCell="A1" sqref="A1:H1"/>
    </sheetView>
  </sheetViews>
  <sheetFormatPr defaultColWidth="9.140625" defaultRowHeight="12.75"/>
  <cols>
    <col min="1" max="1" width="3.421875" style="1" customWidth="1"/>
    <col min="2" max="2" width="38.140625" style="1" customWidth="1"/>
    <col min="3" max="3" width="16.28125" style="1" customWidth="1"/>
    <col min="4" max="4" width="0.13671875" style="1" hidden="1" customWidth="1"/>
    <col min="5" max="5" width="1.28515625" style="1" customWidth="1"/>
    <col min="6" max="6" width="16.28125" style="1" customWidth="1"/>
    <col min="7" max="7" width="0.13671875" style="1" hidden="1" customWidth="1"/>
    <col min="8" max="8" width="9.421875" style="1" customWidth="1"/>
    <col min="9" max="16384" width="9.140625" style="1" customWidth="1"/>
  </cols>
  <sheetData>
    <row r="1" spans="1:13" ht="18.75">
      <c r="A1" s="181" t="s">
        <v>190</v>
      </c>
      <c r="B1" s="182"/>
      <c r="C1" s="182"/>
      <c r="D1" s="182"/>
      <c r="E1" s="182"/>
      <c r="F1" s="182"/>
      <c r="G1" s="182"/>
      <c r="H1" s="182"/>
      <c r="I1" s="11"/>
      <c r="J1" s="11"/>
      <c r="K1" s="11"/>
      <c r="L1" s="11"/>
      <c r="M1" s="11"/>
    </row>
    <row r="2" spans="1:13" ht="12.75">
      <c r="A2" s="182" t="s">
        <v>0</v>
      </c>
      <c r="B2" s="182"/>
      <c r="C2" s="182"/>
      <c r="D2" s="182"/>
      <c r="E2" s="182"/>
      <c r="F2" s="182"/>
      <c r="G2" s="182"/>
      <c r="H2" s="182"/>
      <c r="I2" s="76"/>
      <c r="J2" s="76"/>
      <c r="K2" s="12"/>
      <c r="L2" s="12"/>
      <c r="M2" s="12"/>
    </row>
    <row r="3" ht="12.75">
      <c r="J3" s="4"/>
    </row>
    <row r="4" spans="1:10" ht="14.25">
      <c r="A4" s="13" t="s">
        <v>251</v>
      </c>
      <c r="J4" s="4"/>
    </row>
    <row r="5" spans="1:10" ht="12.75">
      <c r="A5" s="14" t="s">
        <v>1</v>
      </c>
      <c r="J5" s="4"/>
    </row>
    <row r="6" spans="1:9" s="3" customFormat="1" ht="7.5" customHeight="1">
      <c r="A6" s="17"/>
      <c r="B6" s="17"/>
      <c r="C6" s="17"/>
      <c r="D6" s="100"/>
      <c r="E6" s="17"/>
      <c r="F6" s="17"/>
      <c r="G6" s="17"/>
      <c r="H6" s="17"/>
      <c r="I6" s="5"/>
    </row>
    <row r="7" ht="12.75">
      <c r="A7" s="4" t="s">
        <v>35</v>
      </c>
    </row>
    <row r="8" ht="6" customHeight="1"/>
    <row r="9" spans="3:7" s="60" customFormat="1" ht="47.25" customHeight="1">
      <c r="C9" s="61" t="s">
        <v>36</v>
      </c>
      <c r="D9" s="61" t="s">
        <v>26</v>
      </c>
      <c r="E9" s="62"/>
      <c r="F9" s="61" t="s">
        <v>37</v>
      </c>
      <c r="G9" s="101" t="s">
        <v>27</v>
      </c>
    </row>
    <row r="10" spans="3:7" s="60" customFormat="1" ht="12">
      <c r="C10" s="102">
        <v>36707</v>
      </c>
      <c r="D10" s="102">
        <v>36433</v>
      </c>
      <c r="E10" s="62"/>
      <c r="F10" s="102">
        <v>36341</v>
      </c>
      <c r="G10" s="103">
        <v>36433</v>
      </c>
    </row>
    <row r="11" spans="3:7" s="60" customFormat="1" ht="12">
      <c r="C11" s="62" t="s">
        <v>20</v>
      </c>
      <c r="D11" s="62" t="s">
        <v>20</v>
      </c>
      <c r="E11" s="62"/>
      <c r="F11" s="62" t="s">
        <v>20</v>
      </c>
      <c r="G11" s="59" t="s">
        <v>20</v>
      </c>
    </row>
    <row r="12" spans="3:7" s="60" customFormat="1" ht="12">
      <c r="C12" s="62" t="s">
        <v>28</v>
      </c>
      <c r="D12" s="62"/>
      <c r="E12" s="62"/>
      <c r="F12" s="62" t="s">
        <v>42</v>
      </c>
      <c r="G12" s="59"/>
    </row>
    <row r="13" s="60" customFormat="1" ht="9" customHeight="1"/>
    <row r="14" spans="1:6" s="60" customFormat="1" ht="12">
      <c r="A14" s="60">
        <v>1</v>
      </c>
      <c r="B14" s="108" t="s">
        <v>38</v>
      </c>
      <c r="C14" s="91">
        <v>1953434</v>
      </c>
      <c r="D14" s="65"/>
      <c r="E14" s="65"/>
      <c r="F14" s="65">
        <v>1836892</v>
      </c>
    </row>
    <row r="15" spans="1:6" s="60" customFormat="1" ht="12">
      <c r="A15" s="60">
        <v>2</v>
      </c>
      <c r="B15" s="108" t="s">
        <v>39</v>
      </c>
      <c r="C15" s="91">
        <v>619427</v>
      </c>
      <c r="D15" s="65"/>
      <c r="E15" s="65"/>
      <c r="F15" s="65">
        <v>622355</v>
      </c>
    </row>
    <row r="16" spans="1:6" s="60" customFormat="1" ht="12">
      <c r="A16" s="60">
        <v>3</v>
      </c>
      <c r="B16" s="108" t="s">
        <v>40</v>
      </c>
      <c r="C16" s="91">
        <v>27501</v>
      </c>
      <c r="D16" s="65"/>
      <c r="E16" s="65"/>
      <c r="F16" s="65">
        <v>15353</v>
      </c>
    </row>
    <row r="17" spans="1:6" s="60" customFormat="1" ht="12">
      <c r="A17" s="60">
        <v>4</v>
      </c>
      <c r="B17" s="108" t="s">
        <v>43</v>
      </c>
      <c r="C17" s="91">
        <v>380940</v>
      </c>
      <c r="D17" s="65"/>
      <c r="E17" s="65"/>
      <c r="F17" s="65">
        <v>361882</v>
      </c>
    </row>
    <row r="18" spans="1:6" s="60" customFormat="1" ht="12">
      <c r="A18" s="60">
        <v>5</v>
      </c>
      <c r="B18" s="108" t="s">
        <v>44</v>
      </c>
      <c r="C18" s="91">
        <v>512283</v>
      </c>
      <c r="D18" s="65"/>
      <c r="E18" s="65"/>
      <c r="F18" s="65">
        <v>604355</v>
      </c>
    </row>
    <row r="19" spans="1:6" s="60" customFormat="1" ht="12">
      <c r="A19" s="60">
        <v>6</v>
      </c>
      <c r="B19" s="108" t="s">
        <v>41</v>
      </c>
      <c r="C19" s="91">
        <v>51681</v>
      </c>
      <c r="D19" s="65"/>
      <c r="E19" s="65"/>
      <c r="F19" s="65">
        <f>51241+847</f>
        <v>52088</v>
      </c>
    </row>
    <row r="20" spans="1:6" s="60" customFormat="1" ht="12">
      <c r="A20" s="60">
        <v>7</v>
      </c>
      <c r="B20" s="108" t="s">
        <v>45</v>
      </c>
      <c r="C20" s="91"/>
      <c r="D20" s="65"/>
      <c r="E20" s="65"/>
      <c r="F20" s="65"/>
    </row>
    <row r="21" spans="2:6" s="60" customFormat="1" ht="12">
      <c r="B21" s="104" t="s">
        <v>48</v>
      </c>
      <c r="C21" s="111">
        <v>235104</v>
      </c>
      <c r="D21" s="65"/>
      <c r="E21" s="65"/>
      <c r="F21" s="114">
        <v>188421</v>
      </c>
    </row>
    <row r="22" spans="2:6" s="60" customFormat="1" ht="12">
      <c r="B22" s="104" t="s">
        <v>46</v>
      </c>
      <c r="C22" s="112">
        <v>85790</v>
      </c>
      <c r="D22" s="65"/>
      <c r="E22" s="65"/>
      <c r="F22" s="115">
        <v>62185</v>
      </c>
    </row>
    <row r="23" spans="2:6" s="60" customFormat="1" ht="12">
      <c r="B23" s="104" t="s">
        <v>47</v>
      </c>
      <c r="C23" s="112">
        <v>84042</v>
      </c>
      <c r="D23" s="65"/>
      <c r="E23" s="65"/>
      <c r="F23" s="115">
        <v>147621</v>
      </c>
    </row>
    <row r="24" spans="2:6" s="60" customFormat="1" ht="12">
      <c r="B24" s="104" t="s">
        <v>50</v>
      </c>
      <c r="C24" s="112">
        <v>61518</v>
      </c>
      <c r="D24" s="65"/>
      <c r="E24" s="65"/>
      <c r="F24" s="115">
        <v>76023</v>
      </c>
    </row>
    <row r="25" spans="2:6" s="60" customFormat="1" ht="12">
      <c r="B25" s="104" t="s">
        <v>49</v>
      </c>
      <c r="C25" s="112">
        <v>192941</v>
      </c>
      <c r="D25" s="65"/>
      <c r="E25" s="65"/>
      <c r="F25" s="115">
        <v>21091</v>
      </c>
    </row>
    <row r="26" spans="2:6" s="60" customFormat="1" ht="12">
      <c r="B26" s="104" t="s">
        <v>65</v>
      </c>
      <c r="C26" s="112">
        <v>137686</v>
      </c>
      <c r="D26" s="65"/>
      <c r="E26" s="65"/>
      <c r="F26" s="115">
        <v>78894</v>
      </c>
    </row>
    <row r="27" spans="3:6" s="60" customFormat="1" ht="12">
      <c r="C27" s="117">
        <f>SUM(C21:C26)</f>
        <v>797081</v>
      </c>
      <c r="D27" s="65"/>
      <c r="E27" s="65"/>
      <c r="F27" s="118">
        <f>SUM(F21:F26)</f>
        <v>574235</v>
      </c>
    </row>
    <row r="28" spans="1:6" s="60" customFormat="1" ht="12">
      <c r="A28" s="60">
        <v>8</v>
      </c>
      <c r="B28" s="108" t="s">
        <v>51</v>
      </c>
      <c r="C28" s="112"/>
      <c r="D28" s="65"/>
      <c r="E28" s="65"/>
      <c r="F28" s="115"/>
    </row>
    <row r="29" spans="2:6" s="60" customFormat="1" ht="12">
      <c r="B29" s="104" t="s">
        <v>53</v>
      </c>
      <c r="C29" s="112">
        <f>80853+3554</f>
        <v>84407</v>
      </c>
      <c r="D29" s="65"/>
      <c r="E29" s="65"/>
      <c r="F29" s="115">
        <f>46449+5156+22524</f>
        <v>74129</v>
      </c>
    </row>
    <row r="30" spans="2:6" s="60" customFormat="1" ht="12">
      <c r="B30" s="104" t="s">
        <v>54</v>
      </c>
      <c r="C30" s="112">
        <v>180885</v>
      </c>
      <c r="D30" s="65"/>
      <c r="E30" s="65"/>
      <c r="F30" s="115">
        <f>199248+2683</f>
        <v>201931</v>
      </c>
    </row>
    <row r="31" spans="2:6" s="60" customFormat="1" ht="12">
      <c r="B31" s="104" t="s">
        <v>244</v>
      </c>
      <c r="C31" s="112">
        <v>71917</v>
      </c>
      <c r="D31" s="65"/>
      <c r="E31" s="65"/>
      <c r="F31" s="115">
        <f>27233+46569</f>
        <v>73802</v>
      </c>
    </row>
    <row r="32" spans="2:6" s="60" customFormat="1" ht="12">
      <c r="B32" s="104" t="s">
        <v>52</v>
      </c>
      <c r="C32" s="112">
        <f>563987-71917</f>
        <v>492070</v>
      </c>
      <c r="D32" s="65"/>
      <c r="E32" s="65"/>
      <c r="F32" s="115">
        <f>461600-73802</f>
        <v>387798</v>
      </c>
    </row>
    <row r="33" spans="2:6" s="60" customFormat="1" ht="12">
      <c r="B33" s="104" t="s">
        <v>55</v>
      </c>
      <c r="C33" s="112">
        <v>75229</v>
      </c>
      <c r="D33" s="65"/>
      <c r="E33" s="65"/>
      <c r="F33" s="115">
        <v>62969</v>
      </c>
    </row>
    <row r="34" spans="2:6" s="60" customFormat="1" ht="12">
      <c r="B34" s="104" t="s">
        <v>66</v>
      </c>
      <c r="C34" s="113">
        <v>30524</v>
      </c>
      <c r="D34" s="65"/>
      <c r="E34" s="65"/>
      <c r="F34" s="116">
        <v>36501</v>
      </c>
    </row>
    <row r="35" spans="3:6" s="60" customFormat="1" ht="12">
      <c r="C35" s="113">
        <f>SUM(C29:C34)</f>
        <v>935032</v>
      </c>
      <c r="D35" s="65"/>
      <c r="E35" s="65"/>
      <c r="F35" s="116">
        <f>SUM(F29:F34)</f>
        <v>837130</v>
      </c>
    </row>
    <row r="36" spans="1:6" s="60" customFormat="1" ht="12">
      <c r="A36" s="60">
        <v>9</v>
      </c>
      <c r="B36" s="108" t="s">
        <v>197</v>
      </c>
      <c r="C36" s="107">
        <f>C27-C35</f>
        <v>-137951</v>
      </c>
      <c r="D36" s="65"/>
      <c r="E36" s="65"/>
      <c r="F36" s="105">
        <f>F27-F35</f>
        <v>-262895</v>
      </c>
    </row>
    <row r="37" spans="3:6" s="60" customFormat="1" ht="12.75" thickBot="1">
      <c r="C37" s="106">
        <f>SUM(C14:C19)+C36</f>
        <v>3407315</v>
      </c>
      <c r="D37" s="65"/>
      <c r="E37" s="65"/>
      <c r="F37" s="106">
        <f>SUM(F14:F19)+F36</f>
        <v>3230030</v>
      </c>
    </row>
    <row r="38" spans="1:6" s="60" customFormat="1" ht="12">
      <c r="A38" s="60">
        <v>10</v>
      </c>
      <c r="B38" s="108" t="s">
        <v>56</v>
      </c>
      <c r="C38" s="91"/>
      <c r="D38" s="65"/>
      <c r="E38" s="65"/>
      <c r="F38" s="65"/>
    </row>
    <row r="39" spans="2:6" s="60" customFormat="1" ht="12">
      <c r="B39" s="109" t="s">
        <v>57</v>
      </c>
      <c r="C39" s="91">
        <v>423943</v>
      </c>
      <c r="D39" s="65"/>
      <c r="E39" s="65"/>
      <c r="F39" s="65">
        <v>422468</v>
      </c>
    </row>
    <row r="40" spans="2:6" s="60" customFormat="1" ht="12">
      <c r="B40" s="109" t="s">
        <v>58</v>
      </c>
      <c r="C40" s="91"/>
      <c r="D40" s="65"/>
      <c r="E40" s="65"/>
      <c r="F40" s="65"/>
    </row>
    <row r="41" spans="2:6" s="60" customFormat="1" ht="12">
      <c r="B41" s="110" t="s">
        <v>59</v>
      </c>
      <c r="C41" s="91">
        <v>300885</v>
      </c>
      <c r="D41" s="65"/>
      <c r="E41" s="65"/>
      <c r="F41" s="65">
        <v>295872</v>
      </c>
    </row>
    <row r="42" spans="2:6" s="60" customFormat="1" ht="12">
      <c r="B42" s="110" t="s">
        <v>60</v>
      </c>
      <c r="C42" s="91">
        <v>47945</v>
      </c>
      <c r="D42" s="65"/>
      <c r="E42" s="65"/>
      <c r="F42" s="65">
        <v>46366</v>
      </c>
    </row>
    <row r="43" spans="2:6" s="60" customFormat="1" ht="12">
      <c r="B43" s="110" t="s">
        <v>61</v>
      </c>
      <c r="C43" s="91">
        <v>4217</v>
      </c>
      <c r="D43" s="65"/>
      <c r="E43" s="65"/>
      <c r="F43" s="65">
        <v>634</v>
      </c>
    </row>
    <row r="44" spans="2:6" s="123" customFormat="1" ht="12">
      <c r="B44" s="124" t="s">
        <v>62</v>
      </c>
      <c r="C44" s="121">
        <v>1443091</v>
      </c>
      <c r="D44" s="122"/>
      <c r="E44" s="122"/>
      <c r="F44" s="122">
        <v>1200838</v>
      </c>
    </row>
    <row r="45" spans="2:6" s="60" customFormat="1" ht="12">
      <c r="B45" s="110" t="s">
        <v>200</v>
      </c>
      <c r="C45" s="107">
        <v>-16188</v>
      </c>
      <c r="D45" s="65"/>
      <c r="E45" s="65"/>
      <c r="F45" s="105">
        <v>0</v>
      </c>
    </row>
    <row r="46" spans="3:6" s="60" customFormat="1" ht="12">
      <c r="C46" s="91">
        <f>SUM(C39:C45)</f>
        <v>2203893</v>
      </c>
      <c r="D46" s="65"/>
      <c r="E46" s="65"/>
      <c r="F46" s="65">
        <f>SUM(F39:F45)</f>
        <v>1966178</v>
      </c>
    </row>
    <row r="47" spans="1:6" s="60" customFormat="1" ht="12">
      <c r="A47" s="60">
        <v>11</v>
      </c>
      <c r="B47" s="108" t="s">
        <v>63</v>
      </c>
      <c r="C47" s="91">
        <v>569973</v>
      </c>
      <c r="D47" s="65"/>
      <c r="E47" s="65"/>
      <c r="F47" s="65">
        <v>471283</v>
      </c>
    </row>
    <row r="48" spans="1:6" s="60" customFormat="1" ht="12">
      <c r="A48" s="60">
        <v>12</v>
      </c>
      <c r="B48" s="108" t="s">
        <v>64</v>
      </c>
      <c r="C48" s="91">
        <v>380374</v>
      </c>
      <c r="D48" s="65"/>
      <c r="E48" s="65"/>
      <c r="F48" s="65">
        <f>293379+116+225000</f>
        <v>518495</v>
      </c>
    </row>
    <row r="49" spans="1:6" s="60" customFormat="1" ht="12">
      <c r="A49" s="60">
        <v>13</v>
      </c>
      <c r="B49" s="108" t="s">
        <v>181</v>
      </c>
      <c r="C49" s="91">
        <v>31218</v>
      </c>
      <c r="D49" s="65"/>
      <c r="E49" s="65"/>
      <c r="F49" s="65">
        <v>23072</v>
      </c>
    </row>
    <row r="50" spans="1:6" s="60" customFormat="1" ht="12">
      <c r="A50" s="60">
        <v>14</v>
      </c>
      <c r="B50" s="108" t="s">
        <v>182</v>
      </c>
      <c r="C50" s="91">
        <v>207603</v>
      </c>
      <c r="D50" s="65"/>
      <c r="E50" s="65"/>
      <c r="F50" s="65">
        <v>237261</v>
      </c>
    </row>
    <row r="51" spans="1:6" s="60" customFormat="1" ht="12">
      <c r="A51" s="60">
        <v>15</v>
      </c>
      <c r="B51" s="108" t="s">
        <v>178</v>
      </c>
      <c r="C51" s="91">
        <v>14254</v>
      </c>
      <c r="D51" s="65"/>
      <c r="E51" s="65"/>
      <c r="F51" s="65">
        <f>13197+544</f>
        <v>13741</v>
      </c>
    </row>
    <row r="52" spans="3:6" s="60" customFormat="1" ht="12.75" thickBot="1">
      <c r="C52" s="106">
        <f>SUM(C46:C51)</f>
        <v>3407315</v>
      </c>
      <c r="D52" s="65"/>
      <c r="E52" s="65"/>
      <c r="F52" s="106">
        <f>SUM(F46:F51)</f>
        <v>3230030</v>
      </c>
    </row>
    <row r="53" spans="3:6" s="60" customFormat="1" ht="6.75" customHeight="1">
      <c r="C53" s="91"/>
      <c r="D53" s="65"/>
      <c r="E53" s="65"/>
      <c r="F53" s="65"/>
    </row>
    <row r="54" spans="1:6" s="60" customFormat="1" ht="12">
      <c r="A54" s="60">
        <v>16</v>
      </c>
      <c r="B54" s="108" t="s">
        <v>32</v>
      </c>
      <c r="C54" s="99">
        <f>(C46-C19)/(841161613)*1000</f>
        <v>2.55861889883936</v>
      </c>
      <c r="D54" s="65"/>
      <c r="E54" s="65"/>
      <c r="F54" s="75">
        <v>2.27</v>
      </c>
    </row>
    <row r="55" spans="3:6" ht="12.75">
      <c r="C55" s="9"/>
      <c r="D55" s="9"/>
      <c r="E55" s="9"/>
      <c r="F55" s="9"/>
    </row>
    <row r="56" spans="3:6" ht="12.75">
      <c r="C56" s="9"/>
      <c r="D56" s="9"/>
      <c r="E56" s="9"/>
      <c r="F56" s="9"/>
    </row>
    <row r="57" spans="3:6" ht="12.75">
      <c r="C57" s="9"/>
      <c r="D57" s="9"/>
      <c r="E57" s="9"/>
      <c r="F57" s="9"/>
    </row>
    <row r="58" spans="3:6" ht="12.75">
      <c r="C58" s="9"/>
      <c r="D58" s="9"/>
      <c r="E58" s="9"/>
      <c r="F58" s="9"/>
    </row>
    <row r="59" spans="3:6" ht="12.75">
      <c r="C59" s="9"/>
      <c r="D59" s="9"/>
      <c r="E59" s="9"/>
      <c r="F59" s="9"/>
    </row>
    <row r="60" spans="3:6" ht="12.75">
      <c r="C60" s="9"/>
      <c r="D60" s="9"/>
      <c r="E60" s="9"/>
      <c r="F60" s="9"/>
    </row>
    <row r="61" spans="3:6" ht="12.75">
      <c r="C61" s="9"/>
      <c r="D61" s="9"/>
      <c r="E61" s="9"/>
      <c r="F61" s="9"/>
    </row>
    <row r="62" spans="3:6" ht="12.75">
      <c r="C62" s="9"/>
      <c r="D62" s="9"/>
      <c r="E62" s="9"/>
      <c r="F62" s="9"/>
    </row>
    <row r="63" spans="3:6" ht="12.75">
      <c r="C63" s="9"/>
      <c r="D63" s="9"/>
      <c r="E63" s="9"/>
      <c r="F63" s="9"/>
    </row>
    <row r="64" spans="3:6" ht="12.75">
      <c r="C64" s="9"/>
      <c r="D64" s="9"/>
      <c r="E64" s="9"/>
      <c r="F64" s="9"/>
    </row>
    <row r="65" spans="3:6" ht="12.75">
      <c r="C65" s="9"/>
      <c r="D65" s="9"/>
      <c r="E65" s="9"/>
      <c r="F65" s="9"/>
    </row>
    <row r="66" spans="3:6" ht="12.75">
      <c r="C66" s="9"/>
      <c r="D66" s="9"/>
      <c r="E66" s="9"/>
      <c r="F66" s="9"/>
    </row>
    <row r="67" spans="3:6" ht="12.75">
      <c r="C67" s="9"/>
      <c r="D67" s="9"/>
      <c r="E67" s="9"/>
      <c r="F67" s="9"/>
    </row>
    <row r="68" spans="3:6" ht="12.75">
      <c r="C68" s="9"/>
      <c r="D68" s="9"/>
      <c r="E68" s="9"/>
      <c r="F68" s="9"/>
    </row>
    <row r="69" spans="3:6" ht="12.75">
      <c r="C69" s="9"/>
      <c r="D69" s="9"/>
      <c r="E69" s="9"/>
      <c r="F69" s="9"/>
    </row>
    <row r="70" spans="3:6" ht="12.75">
      <c r="C70" s="9"/>
      <c r="D70" s="9"/>
      <c r="E70" s="9"/>
      <c r="F70" s="9"/>
    </row>
    <row r="71" spans="3:6" ht="12.75">
      <c r="C71" s="9"/>
      <c r="D71" s="9"/>
      <c r="E71" s="9"/>
      <c r="F71" s="9"/>
    </row>
    <row r="72" spans="3:6" ht="12.75">
      <c r="C72" s="9"/>
      <c r="D72" s="9"/>
      <c r="E72" s="9"/>
      <c r="F72" s="9"/>
    </row>
    <row r="73" spans="3:6" ht="12.75">
      <c r="C73" s="9"/>
      <c r="D73" s="9"/>
      <c r="E73" s="9"/>
      <c r="F73" s="9"/>
    </row>
    <row r="74" spans="3:6" ht="12.75">
      <c r="C74" s="9"/>
      <c r="D74" s="9"/>
      <c r="E74" s="9"/>
      <c r="F74" s="9"/>
    </row>
    <row r="75" spans="3:6" ht="12.75">
      <c r="C75" s="9"/>
      <c r="D75" s="9"/>
      <c r="E75" s="9"/>
      <c r="F75" s="9"/>
    </row>
    <row r="76" spans="3:6" ht="12.75">
      <c r="C76" s="9"/>
      <c r="D76" s="9"/>
      <c r="E76" s="9"/>
      <c r="F76" s="9"/>
    </row>
    <row r="77" spans="3:6" ht="12.75">
      <c r="C77" s="9"/>
      <c r="D77" s="9"/>
      <c r="E77" s="9"/>
      <c r="F77" s="9"/>
    </row>
    <row r="78" spans="3:6" ht="12.75">
      <c r="C78" s="9"/>
      <c r="D78" s="9"/>
      <c r="E78" s="9"/>
      <c r="F78" s="9"/>
    </row>
    <row r="79" spans="3:6" ht="12.75">
      <c r="C79" s="9"/>
      <c r="D79" s="9"/>
      <c r="E79" s="9"/>
      <c r="F79" s="9"/>
    </row>
    <row r="80" spans="3:6" ht="12.75">
      <c r="C80" s="9"/>
      <c r="D80" s="9"/>
      <c r="E80" s="9"/>
      <c r="F80" s="9"/>
    </row>
    <row r="81" spans="3:6" ht="12.75">
      <c r="C81" s="9"/>
      <c r="D81" s="9"/>
      <c r="E81" s="9"/>
      <c r="F81" s="9"/>
    </row>
    <row r="82" spans="3:6" ht="12.75">
      <c r="C82" s="9"/>
      <c r="D82" s="9"/>
      <c r="E82" s="9"/>
      <c r="F82" s="9"/>
    </row>
    <row r="83" spans="3:6" ht="12.75">
      <c r="C83" s="9"/>
      <c r="D83" s="9"/>
      <c r="E83" s="9"/>
      <c r="F83" s="9"/>
    </row>
    <row r="84" spans="3:6" ht="12.75">
      <c r="C84" s="9"/>
      <c r="D84" s="9"/>
      <c r="E84" s="9"/>
      <c r="F84" s="9"/>
    </row>
    <row r="85" spans="3:6" ht="12.75">
      <c r="C85" s="9"/>
      <c r="D85" s="9"/>
      <c r="E85" s="9"/>
      <c r="F85" s="9"/>
    </row>
    <row r="86" spans="3:6" ht="12.75">
      <c r="C86" s="9"/>
      <c r="D86" s="9"/>
      <c r="E86" s="9"/>
      <c r="F86" s="9"/>
    </row>
    <row r="87" spans="3:6" ht="12.75">
      <c r="C87" s="9"/>
      <c r="D87" s="9"/>
      <c r="E87" s="9"/>
      <c r="F87" s="9"/>
    </row>
    <row r="88" spans="3:6" ht="12.75">
      <c r="C88" s="9"/>
      <c r="D88" s="9"/>
      <c r="E88" s="9"/>
      <c r="F88" s="9"/>
    </row>
    <row r="89" spans="3:6" ht="12.75">
      <c r="C89" s="9"/>
      <c r="D89" s="9"/>
      <c r="E89" s="9"/>
      <c r="F89" s="9"/>
    </row>
    <row r="90" spans="3:6" ht="12.75">
      <c r="C90" s="9"/>
      <c r="D90" s="9"/>
      <c r="E90" s="9"/>
      <c r="F90" s="9"/>
    </row>
    <row r="91" spans="3:6" ht="12.75">
      <c r="C91" s="9"/>
      <c r="D91" s="9"/>
      <c r="E91" s="9"/>
      <c r="F91" s="9"/>
    </row>
    <row r="92" spans="3:6" ht="12.75">
      <c r="C92" s="9"/>
      <c r="D92" s="9"/>
      <c r="E92" s="9"/>
      <c r="F92" s="9"/>
    </row>
    <row r="93" spans="3:6" ht="12.75">
      <c r="C93" s="9"/>
      <c r="D93" s="9"/>
      <c r="E93" s="9"/>
      <c r="F93" s="9"/>
    </row>
    <row r="94" spans="3:6" ht="12.75">
      <c r="C94" s="9"/>
      <c r="D94" s="9"/>
      <c r="E94" s="9"/>
      <c r="F94" s="9"/>
    </row>
    <row r="95" spans="3:6" ht="12.75">
      <c r="C95" s="9"/>
      <c r="D95" s="9"/>
      <c r="E95" s="9"/>
      <c r="F95" s="9"/>
    </row>
    <row r="96" spans="3:6" ht="12.75">
      <c r="C96" s="9"/>
      <c r="D96" s="9"/>
      <c r="E96" s="9"/>
      <c r="F96" s="9"/>
    </row>
    <row r="97" spans="3:6" ht="12.75">
      <c r="C97" s="9"/>
      <c r="D97" s="9"/>
      <c r="E97" s="9"/>
      <c r="F97" s="9"/>
    </row>
    <row r="98" spans="3:6" ht="12.75">
      <c r="C98" s="9"/>
      <c r="D98" s="9"/>
      <c r="E98" s="9"/>
      <c r="F98" s="9"/>
    </row>
    <row r="99" spans="3:6" ht="12.75">
      <c r="C99" s="9"/>
      <c r="D99" s="9"/>
      <c r="E99" s="9"/>
      <c r="F99" s="9"/>
    </row>
    <row r="100" spans="3:6" ht="12.75">
      <c r="C100" s="9"/>
      <c r="D100" s="9"/>
      <c r="E100" s="9"/>
      <c r="F100" s="9"/>
    </row>
    <row r="101" spans="3:6" ht="12.75">
      <c r="C101" s="9"/>
      <c r="D101" s="9"/>
      <c r="E101" s="9"/>
      <c r="F101" s="9"/>
    </row>
    <row r="102" spans="3:6" ht="12.75">
      <c r="C102" s="9"/>
      <c r="D102" s="9"/>
      <c r="E102" s="9"/>
      <c r="F102" s="9"/>
    </row>
    <row r="103" spans="3:6" ht="12.75">
      <c r="C103" s="9"/>
      <c r="D103" s="9"/>
      <c r="E103" s="9"/>
      <c r="F103" s="9"/>
    </row>
    <row r="104" spans="3:6" ht="12.75">
      <c r="C104" s="9"/>
      <c r="D104" s="9"/>
      <c r="E104" s="9"/>
      <c r="F104" s="9"/>
    </row>
    <row r="105" spans="3:6" ht="12.75">
      <c r="C105" s="9"/>
      <c r="D105" s="9"/>
      <c r="E105" s="9"/>
      <c r="F105" s="9"/>
    </row>
    <row r="106" spans="3:6" ht="12.75">
      <c r="C106" s="9"/>
      <c r="D106" s="9"/>
      <c r="E106" s="9"/>
      <c r="F106" s="9"/>
    </row>
    <row r="107" spans="3:6" ht="12.75">
      <c r="C107" s="9"/>
      <c r="D107" s="9"/>
      <c r="E107" s="9"/>
      <c r="F107" s="9"/>
    </row>
    <row r="108" spans="3:6" ht="12.75">
      <c r="C108" s="9"/>
      <c r="D108" s="9"/>
      <c r="E108" s="9"/>
      <c r="F108" s="9"/>
    </row>
    <row r="109" spans="3:6" ht="12.75">
      <c r="C109" s="9"/>
      <c r="D109" s="9"/>
      <c r="E109" s="9"/>
      <c r="F109" s="9"/>
    </row>
    <row r="110" spans="3:6" ht="12.75">
      <c r="C110" s="9"/>
      <c r="D110" s="9"/>
      <c r="E110" s="9"/>
      <c r="F110" s="9"/>
    </row>
    <row r="111" spans="3:6" ht="12.75">
      <c r="C111" s="9"/>
      <c r="D111" s="9"/>
      <c r="E111" s="9"/>
      <c r="F111" s="9"/>
    </row>
  </sheetData>
  <mergeCells count="2">
    <mergeCell ref="A2:H2"/>
    <mergeCell ref="A1:H1"/>
  </mergeCells>
  <printOptions/>
  <pageMargins left="0.91" right="0.48" top="1.24" bottom="1.17" header="0.38" footer="1.1"/>
  <pageSetup horizontalDpi="300" verticalDpi="300" orientation="portrait" paperSize="9" scale="98" r:id="rId1"/>
  <headerFooter alignWithMargins="0">
    <oddFooter>&amp;C&amp;"Times New Roman,Regular"&amp;7- Page &amp;P+2 -</oddFooter>
  </headerFooter>
</worksheet>
</file>

<file path=xl/worksheets/sheet3.xml><?xml version="1.0" encoding="utf-8"?>
<worksheet xmlns="http://schemas.openxmlformats.org/spreadsheetml/2006/main" xmlns:r="http://schemas.openxmlformats.org/officeDocument/2006/relationships">
  <dimension ref="A1:L245"/>
  <sheetViews>
    <sheetView showGridLines="0" workbookViewId="0" topLeftCell="A1">
      <selection activeCell="A1" sqref="A1:J1"/>
    </sheetView>
  </sheetViews>
  <sheetFormatPr defaultColWidth="9.140625" defaultRowHeight="12.75"/>
  <cols>
    <col min="1" max="1" width="2.8515625" style="1" customWidth="1"/>
    <col min="2" max="2" width="2.8515625" style="1" bestFit="1" customWidth="1"/>
    <col min="3" max="3" width="4.00390625" style="1" customWidth="1"/>
    <col min="4" max="4" width="17.28125" style="1" customWidth="1"/>
    <col min="5" max="5" width="3.57421875" style="1" customWidth="1"/>
    <col min="6" max="6" width="15.57421875" style="1" customWidth="1"/>
    <col min="7" max="7" width="1.28515625" style="1" customWidth="1"/>
    <col min="8" max="8" width="15.57421875" style="1" customWidth="1"/>
    <col min="9" max="9" width="2.28125" style="1" customWidth="1"/>
    <col min="10" max="10" width="17.00390625" style="1" customWidth="1"/>
    <col min="11" max="11" width="11.28125" style="1" hidden="1" customWidth="1"/>
    <col min="12" max="12" width="11.140625" style="1" bestFit="1" customWidth="1"/>
    <col min="13" max="16384" width="9.140625" style="1" customWidth="1"/>
  </cols>
  <sheetData>
    <row r="1" spans="1:11" ht="18.75">
      <c r="A1" s="181" t="s">
        <v>189</v>
      </c>
      <c r="B1" s="181"/>
      <c r="C1" s="181"/>
      <c r="D1" s="181"/>
      <c r="E1" s="181"/>
      <c r="F1" s="181"/>
      <c r="G1" s="181"/>
      <c r="H1" s="181"/>
      <c r="I1" s="181"/>
      <c r="J1" s="181"/>
      <c r="K1" s="11"/>
    </row>
    <row r="2" spans="1:11" ht="12.75">
      <c r="A2" s="182" t="s">
        <v>0</v>
      </c>
      <c r="B2" s="182"/>
      <c r="C2" s="182"/>
      <c r="D2" s="182"/>
      <c r="E2" s="182"/>
      <c r="F2" s="182"/>
      <c r="G2" s="182"/>
      <c r="H2" s="182"/>
      <c r="I2" s="182"/>
      <c r="J2" s="182"/>
      <c r="K2" s="12"/>
    </row>
    <row r="3" ht="12.75">
      <c r="J3" s="4"/>
    </row>
    <row r="4" spans="1:10" ht="14.25">
      <c r="A4" s="13" t="s">
        <v>251</v>
      </c>
      <c r="J4" s="4"/>
    </row>
    <row r="5" spans="1:10" ht="12.75">
      <c r="A5" s="14" t="s">
        <v>1</v>
      </c>
      <c r="J5" s="4"/>
    </row>
    <row r="6" spans="1:9" s="3" customFormat="1" ht="12.75">
      <c r="A6" s="17"/>
      <c r="B6" s="17"/>
      <c r="C6" s="17"/>
      <c r="D6" s="100"/>
      <c r="E6" s="17"/>
      <c r="F6" s="17"/>
      <c r="G6" s="17"/>
      <c r="H6" s="17"/>
      <c r="I6" s="5"/>
    </row>
    <row r="7" ht="12.75">
      <c r="A7" s="4" t="s">
        <v>92</v>
      </c>
    </row>
    <row r="9" spans="1:5" ht="12.75">
      <c r="A9" s="4" t="s">
        <v>67</v>
      </c>
      <c r="B9" s="4"/>
      <c r="C9" s="4" t="s">
        <v>68</v>
      </c>
      <c r="D9" s="4"/>
      <c r="E9" s="4"/>
    </row>
    <row r="10" spans="1:5" ht="12.75">
      <c r="A10" s="4"/>
      <c r="B10" s="4"/>
      <c r="C10" s="4"/>
      <c r="D10" s="4"/>
      <c r="E10" s="4"/>
    </row>
    <row r="11" spans="3:10" ht="30" customHeight="1">
      <c r="C11" s="194" t="s">
        <v>183</v>
      </c>
      <c r="D11" s="194"/>
      <c r="E11" s="194"/>
      <c r="F11" s="194"/>
      <c r="G11" s="194"/>
      <c r="H11" s="194"/>
      <c r="I11" s="194"/>
      <c r="J11" s="194"/>
    </row>
    <row r="12" spans="3:10" ht="12.75">
      <c r="C12" s="20"/>
      <c r="D12" s="20"/>
      <c r="E12" s="20"/>
      <c r="F12" s="20"/>
      <c r="G12" s="20"/>
      <c r="H12" s="20"/>
      <c r="I12" s="20"/>
      <c r="J12" s="20"/>
    </row>
    <row r="14" spans="1:5" ht="12.75">
      <c r="A14" s="4" t="s">
        <v>69</v>
      </c>
      <c r="B14" s="4"/>
      <c r="C14" s="4" t="s">
        <v>70</v>
      </c>
      <c r="D14" s="4"/>
      <c r="E14" s="4"/>
    </row>
    <row r="15" spans="1:5" ht="12.75">
      <c r="A15" s="4"/>
      <c r="B15" s="4"/>
      <c r="C15" s="4"/>
      <c r="D15" s="4"/>
      <c r="E15" s="4"/>
    </row>
    <row r="16" spans="3:10" ht="12.75">
      <c r="C16" s="10" t="s">
        <v>207</v>
      </c>
      <c r="D16" s="10"/>
      <c r="E16" s="10"/>
      <c r="F16" s="20"/>
      <c r="G16" s="20"/>
      <c r="H16" s="20"/>
      <c r="I16" s="20"/>
      <c r="J16" s="20"/>
    </row>
    <row r="17" spans="3:10" ht="38.25">
      <c r="C17" s="10"/>
      <c r="D17" s="10"/>
      <c r="E17" s="10"/>
      <c r="F17" s="2"/>
      <c r="G17" s="2"/>
      <c r="H17" s="24" t="s">
        <v>25</v>
      </c>
      <c r="J17" s="24" t="s">
        <v>80</v>
      </c>
    </row>
    <row r="18" spans="3:10" ht="12.75">
      <c r="C18" s="10"/>
      <c r="D18" s="10"/>
      <c r="E18" s="10"/>
      <c r="F18" s="7"/>
      <c r="G18" s="7"/>
      <c r="H18" s="25">
        <v>36707</v>
      </c>
      <c r="J18" s="25">
        <v>36707</v>
      </c>
    </row>
    <row r="19" spans="3:10" ht="12.75">
      <c r="C19" s="10"/>
      <c r="D19" s="10"/>
      <c r="E19" s="10"/>
      <c r="F19" s="8"/>
      <c r="G19" s="8"/>
      <c r="H19" s="21" t="s">
        <v>20</v>
      </c>
      <c r="J19" s="21" t="s">
        <v>20</v>
      </c>
    </row>
    <row r="20" spans="3:10" ht="12.75">
      <c r="C20" s="10"/>
      <c r="D20" s="10"/>
      <c r="E20" s="10"/>
      <c r="F20" s="8"/>
      <c r="G20" s="8"/>
      <c r="H20" s="21" t="s">
        <v>28</v>
      </c>
      <c r="J20" s="21" t="s">
        <v>28</v>
      </c>
    </row>
    <row r="21" spans="3:10" ht="12.75">
      <c r="C21" s="10"/>
      <c r="D21" s="10"/>
      <c r="E21" s="10"/>
      <c r="F21" s="8"/>
      <c r="G21" s="8"/>
      <c r="H21" s="21"/>
      <c r="J21" s="21"/>
    </row>
    <row r="22" spans="3:10" ht="12.75">
      <c r="C22" s="10" t="s">
        <v>208</v>
      </c>
      <c r="D22" s="10"/>
      <c r="E22" s="10"/>
      <c r="F22" s="8"/>
      <c r="G22" s="8"/>
      <c r="H22" s="166">
        <f>25258-4456-19320</f>
        <v>1482</v>
      </c>
      <c r="I22" s="168"/>
      <c r="J22" s="166">
        <f>25258-19320</f>
        <v>5938</v>
      </c>
    </row>
    <row r="23" spans="3:10" ht="12.75">
      <c r="C23" s="10" t="s">
        <v>255</v>
      </c>
      <c r="D23" s="10"/>
      <c r="E23" s="10"/>
      <c r="F23" s="8"/>
      <c r="G23" s="8"/>
      <c r="H23" s="166">
        <v>19320</v>
      </c>
      <c r="I23" s="168"/>
      <c r="J23" s="166">
        <v>19320</v>
      </c>
    </row>
    <row r="24" spans="3:10" ht="12.75">
      <c r="C24" s="10" t="s">
        <v>226</v>
      </c>
      <c r="D24" s="10"/>
      <c r="E24" s="10"/>
      <c r="F24" s="8"/>
      <c r="G24" s="8"/>
      <c r="H24" s="166">
        <v>29658</v>
      </c>
      <c r="I24" s="9"/>
      <c r="J24" s="166">
        <v>29658</v>
      </c>
    </row>
    <row r="25" spans="3:10" ht="13.5" thickBot="1">
      <c r="C25" s="10"/>
      <c r="D25" s="10"/>
      <c r="E25" s="10"/>
      <c r="F25" s="8"/>
      <c r="G25" s="8"/>
      <c r="H25" s="167">
        <f>SUM(H22:H24)</f>
        <v>50460</v>
      </c>
      <c r="I25" s="9"/>
      <c r="J25" s="167">
        <f>SUM(J22:J24)</f>
        <v>54916</v>
      </c>
    </row>
    <row r="26" spans="3:10" ht="12.75">
      <c r="C26" s="10"/>
      <c r="D26" s="10"/>
      <c r="E26" s="10"/>
      <c r="F26" s="8"/>
      <c r="G26" s="8"/>
      <c r="H26" s="21"/>
      <c r="J26" s="21"/>
    </row>
    <row r="27" spans="3:10" ht="12.75">
      <c r="C27" s="10"/>
      <c r="D27" s="10"/>
      <c r="E27" s="10"/>
      <c r="F27" s="8"/>
      <c r="G27" s="8"/>
      <c r="H27" s="21"/>
      <c r="J27" s="21"/>
    </row>
    <row r="28" spans="1:5" ht="12" customHeight="1">
      <c r="A28" s="4" t="s">
        <v>71</v>
      </c>
      <c r="B28" s="4"/>
      <c r="C28" s="4" t="s">
        <v>72</v>
      </c>
      <c r="D28" s="4"/>
      <c r="E28" s="4"/>
    </row>
    <row r="29" spans="1:5" ht="12" customHeight="1">
      <c r="A29" s="4"/>
      <c r="B29" s="4"/>
      <c r="C29" s="4"/>
      <c r="D29" s="4"/>
      <c r="E29" s="4"/>
    </row>
    <row r="30" spans="3:10" ht="12.75">
      <c r="C30" s="194" t="s">
        <v>73</v>
      </c>
      <c r="D30" s="194"/>
      <c r="E30" s="194"/>
      <c r="F30" s="194"/>
      <c r="G30" s="194"/>
      <c r="H30" s="194"/>
      <c r="I30" s="194"/>
      <c r="J30" s="194"/>
    </row>
    <row r="31" spans="3:10" ht="12.75">
      <c r="C31" s="20"/>
      <c r="D31" s="20"/>
      <c r="E31" s="20"/>
      <c r="F31" s="20"/>
      <c r="G31" s="20"/>
      <c r="H31" s="20"/>
      <c r="I31" s="20"/>
      <c r="J31" s="20"/>
    </row>
    <row r="33" spans="1:5" ht="12.75">
      <c r="A33" s="4" t="s">
        <v>74</v>
      </c>
      <c r="B33" s="4"/>
      <c r="C33" s="4" t="s">
        <v>16</v>
      </c>
      <c r="D33" s="4"/>
      <c r="E33" s="4"/>
    </row>
    <row r="34" spans="1:5" ht="12.75">
      <c r="A34" s="4"/>
      <c r="B34" s="4"/>
      <c r="C34" s="4"/>
      <c r="D34" s="4"/>
      <c r="E34" s="4"/>
    </row>
    <row r="35" spans="3:11" ht="12.75">
      <c r="C35" s="10" t="s">
        <v>79</v>
      </c>
      <c r="D35" s="10"/>
      <c r="E35" s="10"/>
      <c r="F35" s="20"/>
      <c r="G35" s="20"/>
      <c r="H35" s="20"/>
      <c r="I35" s="20"/>
      <c r="J35" s="20"/>
      <c r="K35" s="139"/>
    </row>
    <row r="36" spans="3:11" ht="40.5" customHeight="1">
      <c r="C36" s="10"/>
      <c r="D36" s="10"/>
      <c r="E36" s="10"/>
      <c r="F36" s="2"/>
      <c r="G36" s="2"/>
      <c r="H36" s="24" t="s">
        <v>25</v>
      </c>
      <c r="J36" s="24" t="s">
        <v>80</v>
      </c>
      <c r="K36" s="140"/>
    </row>
    <row r="37" spans="3:11" ht="12.75">
      <c r="C37" s="10"/>
      <c r="D37" s="10"/>
      <c r="E37" s="10"/>
      <c r="F37" s="7"/>
      <c r="G37" s="7"/>
      <c r="H37" s="25">
        <v>36707</v>
      </c>
      <c r="J37" s="25">
        <v>36707</v>
      </c>
      <c r="K37" s="140"/>
    </row>
    <row r="38" spans="3:11" ht="12.75">
      <c r="C38" s="10"/>
      <c r="D38" s="10"/>
      <c r="E38" s="10"/>
      <c r="F38" s="8"/>
      <c r="G38" s="8"/>
      <c r="H38" s="21" t="s">
        <v>20</v>
      </c>
      <c r="J38" s="21" t="s">
        <v>20</v>
      </c>
      <c r="K38" s="140"/>
    </row>
    <row r="39" spans="3:11" ht="12.75">
      <c r="C39" s="10"/>
      <c r="D39" s="10"/>
      <c r="E39" s="10"/>
      <c r="F39" s="8"/>
      <c r="G39" s="8"/>
      <c r="H39" s="21" t="s">
        <v>28</v>
      </c>
      <c r="J39" s="21" t="s">
        <v>28</v>
      </c>
      <c r="K39" s="140"/>
    </row>
    <row r="40" spans="3:11" ht="12.75">
      <c r="C40" s="10"/>
      <c r="D40" s="10"/>
      <c r="E40" s="10"/>
      <c r="F40" s="20"/>
      <c r="G40" s="20"/>
      <c r="H40" s="20"/>
      <c r="J40" s="140"/>
      <c r="K40" s="140"/>
    </row>
    <row r="41" spans="3:12" ht="12.75">
      <c r="C41" s="195" t="s">
        <v>75</v>
      </c>
      <c r="D41" s="195"/>
      <c r="E41" s="195"/>
      <c r="F41" s="195"/>
      <c r="G41" s="141"/>
      <c r="H41" s="19">
        <v>28364</v>
      </c>
      <c r="J41" s="19">
        <f>115250-1133-2710</f>
        <v>111407</v>
      </c>
      <c r="K41" s="28"/>
      <c r="L41" s="19">
        <v>83043</v>
      </c>
    </row>
    <row r="42" spans="3:12" ht="12.75">
      <c r="C42" s="195" t="s">
        <v>76</v>
      </c>
      <c r="D42" s="195"/>
      <c r="E42" s="195"/>
      <c r="F42" s="195"/>
      <c r="G42" s="141"/>
      <c r="H42" s="19">
        <v>20</v>
      </c>
      <c r="J42" s="19">
        <v>8146</v>
      </c>
      <c r="K42" s="28"/>
      <c r="L42" s="19">
        <v>8126</v>
      </c>
    </row>
    <row r="43" spans="3:12" ht="12.75">
      <c r="C43" s="195" t="s">
        <v>78</v>
      </c>
      <c r="D43" s="195"/>
      <c r="E43" s="195"/>
      <c r="F43" s="195"/>
      <c r="G43" s="141"/>
      <c r="H43" s="19">
        <v>-85</v>
      </c>
      <c r="J43" s="19">
        <v>59</v>
      </c>
      <c r="K43" s="28"/>
      <c r="L43" s="19">
        <v>144</v>
      </c>
    </row>
    <row r="44" spans="3:12" ht="12.75">
      <c r="C44" s="195" t="s">
        <v>77</v>
      </c>
      <c r="D44" s="195"/>
      <c r="E44" s="195"/>
      <c r="F44" s="195"/>
      <c r="G44" s="141"/>
      <c r="H44" s="19">
        <v>1008</v>
      </c>
      <c r="J44" s="19">
        <v>2042</v>
      </c>
      <c r="K44" s="28"/>
      <c r="L44" s="19">
        <v>1034</v>
      </c>
    </row>
    <row r="45" spans="3:11" ht="13.5" thickBot="1">
      <c r="C45" s="10"/>
      <c r="D45" s="10"/>
      <c r="E45" s="10"/>
      <c r="F45" s="17"/>
      <c r="G45" s="17"/>
      <c r="H45" s="18">
        <f>SUM(H41:H44)</f>
        <v>29307</v>
      </c>
      <c r="J45" s="18">
        <f>SUM(J41:J44)</f>
        <v>121654</v>
      </c>
      <c r="K45" s="143"/>
    </row>
    <row r="46" spans="3:11" ht="12.75">
      <c r="C46" s="10"/>
      <c r="D46" s="10"/>
      <c r="E46" s="10"/>
      <c r="F46" s="17"/>
      <c r="G46" s="17"/>
      <c r="H46" s="36"/>
      <c r="J46" s="36"/>
      <c r="K46" s="143"/>
    </row>
    <row r="47" spans="3:11" ht="12.75">
      <c r="C47" s="10"/>
      <c r="D47" s="10"/>
      <c r="E47" s="10"/>
      <c r="F47" s="17"/>
      <c r="G47" s="17"/>
      <c r="H47" s="17"/>
      <c r="I47" s="144"/>
      <c r="J47" s="141"/>
      <c r="K47" s="143"/>
    </row>
    <row r="48" spans="1:11" ht="12.75">
      <c r="A48" s="4" t="s">
        <v>81</v>
      </c>
      <c r="B48" s="4"/>
      <c r="C48" s="29" t="s">
        <v>82</v>
      </c>
      <c r="D48" s="29"/>
      <c r="E48" s="29"/>
      <c r="F48" s="17"/>
      <c r="G48" s="17"/>
      <c r="H48" s="17"/>
      <c r="I48" s="144"/>
      <c r="J48" s="141"/>
      <c r="K48" s="143"/>
    </row>
    <row r="49" spans="1:11" ht="12.75">
      <c r="A49" s="4"/>
      <c r="B49" s="4"/>
      <c r="C49" s="29"/>
      <c r="D49" s="29"/>
      <c r="E49" s="29"/>
      <c r="F49" s="17"/>
      <c r="G49" s="17"/>
      <c r="H49" s="17"/>
      <c r="I49" s="144"/>
      <c r="J49" s="141"/>
      <c r="K49" s="143"/>
    </row>
    <row r="50" spans="3:11" ht="12.75">
      <c r="C50" s="194" t="s">
        <v>83</v>
      </c>
      <c r="D50" s="194"/>
      <c r="E50" s="194"/>
      <c r="F50" s="194"/>
      <c r="G50" s="194"/>
      <c r="H50" s="194"/>
      <c r="I50" s="194"/>
      <c r="J50" s="194"/>
      <c r="K50" s="143"/>
    </row>
    <row r="51" spans="3:11" ht="12.75">
      <c r="C51" s="20"/>
      <c r="D51" s="20"/>
      <c r="E51" s="20"/>
      <c r="F51" s="20"/>
      <c r="G51" s="20"/>
      <c r="H51" s="20"/>
      <c r="I51" s="20"/>
      <c r="J51" s="20"/>
      <c r="K51" s="143"/>
    </row>
    <row r="52" spans="3:11" ht="13.5" thickBot="1">
      <c r="C52" s="10"/>
      <c r="D52" s="10"/>
      <c r="E52" s="10"/>
      <c r="F52" s="141"/>
      <c r="G52" s="141"/>
      <c r="H52" s="141"/>
      <c r="I52" s="130"/>
      <c r="J52" s="141"/>
      <c r="K52" s="145"/>
    </row>
    <row r="53" spans="1:11" ht="12.75">
      <c r="A53" s="4" t="s">
        <v>84</v>
      </c>
      <c r="B53" s="4"/>
      <c r="C53" s="6" t="s">
        <v>85</v>
      </c>
      <c r="D53" s="6"/>
      <c r="E53" s="6"/>
      <c r="F53" s="17"/>
      <c r="G53" s="17"/>
      <c r="H53" s="17"/>
      <c r="I53" s="17"/>
      <c r="J53" s="17"/>
      <c r="K53" s="16"/>
    </row>
    <row r="54" spans="1:11" ht="12.75">
      <c r="A54" s="4"/>
      <c r="B54" s="4"/>
      <c r="C54" s="6"/>
      <c r="D54" s="6"/>
      <c r="E54" s="6"/>
      <c r="F54" s="17"/>
      <c r="G54" s="17"/>
      <c r="H54" s="17"/>
      <c r="I54" s="17"/>
      <c r="J54" s="17"/>
      <c r="K54" s="16"/>
    </row>
    <row r="55" spans="1:11" ht="41.25" customHeight="1">
      <c r="A55" s="4"/>
      <c r="B55" s="4"/>
      <c r="C55" s="194" t="s">
        <v>252</v>
      </c>
      <c r="D55" s="194"/>
      <c r="E55" s="194"/>
      <c r="F55" s="194"/>
      <c r="G55" s="194"/>
      <c r="H55" s="194"/>
      <c r="I55" s="194"/>
      <c r="J55" s="194"/>
      <c r="K55" s="16"/>
    </row>
    <row r="56" spans="3:11" ht="12.75">
      <c r="C56" s="16"/>
      <c r="D56" s="16"/>
      <c r="E56" s="16"/>
      <c r="F56" s="17"/>
      <c r="G56" s="17"/>
      <c r="H56" s="17"/>
      <c r="I56" s="17"/>
      <c r="J56" s="17"/>
      <c r="K56" s="16"/>
    </row>
    <row r="57" spans="1:5" ht="12.75">
      <c r="A57" s="4" t="s">
        <v>86</v>
      </c>
      <c r="B57" s="4"/>
      <c r="C57" s="4" t="s">
        <v>87</v>
      </c>
      <c r="D57" s="4"/>
      <c r="E57" s="4"/>
    </row>
    <row r="59" spans="2:10" ht="26.25" customHeight="1">
      <c r="B59" s="10" t="s">
        <v>88</v>
      </c>
      <c r="C59" s="194" t="s">
        <v>89</v>
      </c>
      <c r="D59" s="194"/>
      <c r="E59" s="194"/>
      <c r="F59" s="194"/>
      <c r="G59" s="194"/>
      <c r="H59" s="194"/>
      <c r="I59" s="194"/>
      <c r="J59" s="194"/>
    </row>
    <row r="60" spans="2:10" ht="12.75">
      <c r="B60" s="10"/>
      <c r="C60" s="20"/>
      <c r="D60" s="20"/>
      <c r="E60" s="20"/>
      <c r="F60" s="20"/>
      <c r="G60" s="20"/>
      <c r="H60" s="20"/>
      <c r="I60" s="20"/>
      <c r="J60" s="20"/>
    </row>
    <row r="61" spans="8:10" ht="38.25">
      <c r="H61" s="24" t="s">
        <v>25</v>
      </c>
      <c r="J61" s="24" t="s">
        <v>80</v>
      </c>
    </row>
    <row r="62" spans="8:10" ht="12.75">
      <c r="H62" s="25">
        <v>36707</v>
      </c>
      <c r="J62" s="25">
        <v>36707</v>
      </c>
    </row>
    <row r="63" spans="8:10" ht="12.75">
      <c r="H63" s="21" t="s">
        <v>20</v>
      </c>
      <c r="J63" s="21" t="s">
        <v>20</v>
      </c>
    </row>
    <row r="64" spans="8:10" ht="12.75">
      <c r="H64" s="21" t="s">
        <v>28</v>
      </c>
      <c r="J64" s="21" t="s">
        <v>28</v>
      </c>
    </row>
    <row r="65" spans="8:10" ht="12.75">
      <c r="H65" s="21"/>
      <c r="J65" s="21"/>
    </row>
    <row r="66" spans="3:12" ht="12.75">
      <c r="C66" s="1" t="s">
        <v>90</v>
      </c>
      <c r="H66" s="146">
        <v>8614</v>
      </c>
      <c r="J66" s="146">
        <v>18557</v>
      </c>
      <c r="L66" s="146"/>
    </row>
    <row r="67" spans="3:12" ht="12.75">
      <c r="C67" s="1" t="s">
        <v>91</v>
      </c>
      <c r="H67" s="146">
        <v>7426</v>
      </c>
      <c r="J67" s="146">
        <v>9387</v>
      </c>
      <c r="L67" s="146"/>
    </row>
    <row r="68" spans="3:12" ht="12.75">
      <c r="C68" s="1" t="s">
        <v>209</v>
      </c>
      <c r="H68" s="146">
        <v>1482</v>
      </c>
      <c r="J68" s="146">
        <v>5938</v>
      </c>
      <c r="L68" s="146"/>
    </row>
    <row r="69" ht="18" customHeight="1"/>
    <row r="70" spans="2:3" ht="12.75">
      <c r="B70" s="1" t="s">
        <v>93</v>
      </c>
      <c r="C70" s="1" t="s">
        <v>227</v>
      </c>
    </row>
    <row r="72" ht="12.75">
      <c r="J72" s="21" t="s">
        <v>20</v>
      </c>
    </row>
    <row r="73" spans="3:10" ht="12.75">
      <c r="C73" s="1" t="s">
        <v>94</v>
      </c>
      <c r="J73" s="35">
        <v>41709</v>
      </c>
    </row>
    <row r="74" spans="3:10" ht="12.75">
      <c r="C74" s="1" t="s">
        <v>213</v>
      </c>
      <c r="J74" s="142">
        <v>-22146</v>
      </c>
    </row>
    <row r="75" spans="3:10" ht="13.5" thickBot="1">
      <c r="C75" s="1" t="s">
        <v>214</v>
      </c>
      <c r="J75" s="153">
        <f>SUM(J73:J74)</f>
        <v>19563</v>
      </c>
    </row>
    <row r="76" spans="3:10" ht="22.5" customHeight="1" thickBot="1">
      <c r="C76" s="1" t="s">
        <v>95</v>
      </c>
      <c r="J76" s="154">
        <v>23489</v>
      </c>
    </row>
    <row r="77" ht="12.75">
      <c r="J77" s="35"/>
    </row>
    <row r="79" spans="1:5" s="34" customFormat="1" ht="12.75">
      <c r="A79" s="33" t="s">
        <v>96</v>
      </c>
      <c r="B79" s="33"/>
      <c r="C79" s="33" t="s">
        <v>97</v>
      </c>
      <c r="D79" s="33"/>
      <c r="E79" s="33"/>
    </row>
    <row r="80" spans="1:5" s="34" customFormat="1" ht="12.75">
      <c r="A80" s="33"/>
      <c r="B80" s="33"/>
      <c r="C80" s="33"/>
      <c r="D80" s="33"/>
      <c r="E80" s="33"/>
    </row>
    <row r="81" spans="3:10" s="34" customFormat="1" ht="54.75" customHeight="1">
      <c r="C81" s="189" t="s">
        <v>229</v>
      </c>
      <c r="D81" s="189"/>
      <c r="E81" s="189"/>
      <c r="F81" s="189"/>
      <c r="G81" s="189"/>
      <c r="H81" s="189"/>
      <c r="I81" s="189"/>
      <c r="J81" s="189"/>
    </row>
    <row r="82" spans="3:10" s="34" customFormat="1" ht="12.75">
      <c r="C82" s="155"/>
      <c r="D82" s="155"/>
      <c r="E82" s="155"/>
      <c r="F82" s="155"/>
      <c r="G82" s="155"/>
      <c r="H82" s="155"/>
      <c r="I82" s="155"/>
      <c r="J82" s="155"/>
    </row>
    <row r="83" spans="3:10" s="34" customFormat="1" ht="12.75">
      <c r="C83" s="155"/>
      <c r="D83" s="155"/>
      <c r="E83" s="155"/>
      <c r="F83" s="155"/>
      <c r="G83" s="155"/>
      <c r="H83" s="155"/>
      <c r="I83" s="155"/>
      <c r="J83" s="155"/>
    </row>
    <row r="84" spans="1:5" s="34" customFormat="1" ht="12.75">
      <c r="A84" s="33" t="s">
        <v>98</v>
      </c>
      <c r="B84" s="33"/>
      <c r="C84" s="33" t="s">
        <v>99</v>
      </c>
      <c r="D84" s="33"/>
      <c r="E84" s="33"/>
    </row>
    <row r="85" s="34" customFormat="1" ht="12.75"/>
    <row r="86" spans="3:10" s="34" customFormat="1" ht="20.25" customHeight="1">
      <c r="C86" s="189" t="s">
        <v>248</v>
      </c>
      <c r="D86" s="189"/>
      <c r="E86" s="189"/>
      <c r="F86" s="189"/>
      <c r="G86" s="189"/>
      <c r="H86" s="189"/>
      <c r="I86" s="189"/>
      <c r="J86" s="189"/>
    </row>
    <row r="87" spans="3:10" s="34" customFormat="1" ht="12.75">
      <c r="C87" s="155" t="s">
        <v>88</v>
      </c>
      <c r="D87" s="193" t="s">
        <v>239</v>
      </c>
      <c r="E87" s="193"/>
      <c r="F87" s="193"/>
      <c r="G87" s="193"/>
      <c r="H87" s="193"/>
      <c r="I87" s="193"/>
      <c r="J87" s="193"/>
    </row>
    <row r="88" spans="3:10" s="34" customFormat="1" ht="12.75">
      <c r="C88" s="155"/>
      <c r="D88" s="155"/>
      <c r="E88" s="155"/>
      <c r="F88" s="155"/>
      <c r="G88" s="155"/>
      <c r="H88" s="155"/>
      <c r="I88" s="155"/>
      <c r="J88" s="155"/>
    </row>
    <row r="89" spans="4:10" s="34" customFormat="1" ht="30.75" customHeight="1">
      <c r="D89" s="175" t="s">
        <v>215</v>
      </c>
      <c r="E89" s="190" t="s">
        <v>238</v>
      </c>
      <c r="F89" s="191"/>
      <c r="G89" s="191"/>
      <c r="H89" s="191"/>
      <c r="I89" s="191"/>
      <c r="J89" s="192"/>
    </row>
    <row r="90" spans="4:10" s="34" customFormat="1" ht="15.75" customHeight="1">
      <c r="D90" s="175" t="s">
        <v>216</v>
      </c>
      <c r="E90" s="190" t="s">
        <v>218</v>
      </c>
      <c r="F90" s="191"/>
      <c r="G90" s="191"/>
      <c r="H90" s="191"/>
      <c r="I90" s="191"/>
      <c r="J90" s="192"/>
    </row>
    <row r="91" spans="4:10" s="34" customFormat="1" ht="16.5" customHeight="1">
      <c r="D91" s="176" t="s">
        <v>217</v>
      </c>
      <c r="E91" s="190" t="s">
        <v>219</v>
      </c>
      <c r="F91" s="191"/>
      <c r="G91" s="191"/>
      <c r="H91" s="191"/>
      <c r="I91" s="191"/>
      <c r="J91" s="192"/>
    </row>
    <row r="92" spans="3:10" s="34" customFormat="1" ht="24.75" customHeight="1">
      <c r="C92" s="155"/>
      <c r="D92" s="155"/>
      <c r="E92" s="155"/>
      <c r="F92" s="155"/>
      <c r="G92" s="155"/>
      <c r="H92" s="155"/>
      <c r="I92" s="155"/>
      <c r="J92" s="155"/>
    </row>
    <row r="93" spans="3:11" s="34" customFormat="1" ht="12.75">
      <c r="C93" s="155" t="s">
        <v>93</v>
      </c>
      <c r="D93" s="189" t="s">
        <v>240</v>
      </c>
      <c r="E93" s="189"/>
      <c r="F93" s="189"/>
      <c r="G93" s="189"/>
      <c r="H93" s="189"/>
      <c r="I93" s="189"/>
      <c r="J93" s="189"/>
      <c r="K93" s="189"/>
    </row>
    <row r="94" spans="3:10" s="34" customFormat="1" ht="12.75">
      <c r="C94" s="155"/>
      <c r="D94" s="155"/>
      <c r="E94" s="155"/>
      <c r="F94" s="155"/>
      <c r="G94" s="155"/>
      <c r="H94" s="155"/>
      <c r="I94" s="155"/>
      <c r="J94" s="155"/>
    </row>
    <row r="95" spans="4:10" s="34" customFormat="1" ht="42" customHeight="1">
      <c r="D95" s="175" t="s">
        <v>215</v>
      </c>
      <c r="E95" s="190" t="s">
        <v>220</v>
      </c>
      <c r="F95" s="191"/>
      <c r="G95" s="191"/>
      <c r="H95" s="191"/>
      <c r="I95" s="191"/>
      <c r="J95" s="192"/>
    </row>
    <row r="96" spans="4:10" s="34" customFormat="1" ht="16.5" customHeight="1">
      <c r="D96" s="175" t="s">
        <v>216</v>
      </c>
      <c r="E96" s="190" t="s">
        <v>218</v>
      </c>
      <c r="F96" s="191"/>
      <c r="G96" s="191"/>
      <c r="H96" s="191"/>
      <c r="I96" s="191"/>
      <c r="J96" s="192"/>
    </row>
    <row r="97" spans="4:10" s="34" customFormat="1" ht="16.5" customHeight="1">
      <c r="D97" s="176" t="s">
        <v>217</v>
      </c>
      <c r="E97" s="190" t="s">
        <v>219</v>
      </c>
      <c r="F97" s="191"/>
      <c r="G97" s="191"/>
      <c r="H97" s="191"/>
      <c r="I97" s="191"/>
      <c r="J97" s="192"/>
    </row>
    <row r="98" spans="3:10" s="34" customFormat="1" ht="18" customHeight="1">
      <c r="C98" s="155"/>
      <c r="D98" s="155"/>
      <c r="E98" s="155"/>
      <c r="F98" s="155"/>
      <c r="G98" s="155"/>
      <c r="H98" s="155"/>
      <c r="I98" s="155"/>
      <c r="J98" s="155"/>
    </row>
    <row r="99" ht="17.25" customHeight="1"/>
    <row r="100" spans="1:4" ht="12.75">
      <c r="A100" s="4" t="s">
        <v>100</v>
      </c>
      <c r="B100" s="4"/>
      <c r="C100" s="4" t="s">
        <v>101</v>
      </c>
      <c r="D100" s="4"/>
    </row>
    <row r="102" spans="3:10" s="34" customFormat="1" ht="12.75">
      <c r="C102" s="188" t="s">
        <v>245</v>
      </c>
      <c r="D102" s="188"/>
      <c r="E102" s="188"/>
      <c r="F102" s="188"/>
      <c r="G102" s="188"/>
      <c r="H102" s="188"/>
      <c r="I102" s="188"/>
      <c r="J102" s="188"/>
    </row>
    <row r="103" ht="12" customHeight="1"/>
    <row r="104" ht="12" customHeight="1"/>
    <row r="105" spans="1:4" ht="12.75">
      <c r="A105" s="4" t="s">
        <v>102</v>
      </c>
      <c r="B105" s="4"/>
      <c r="C105" s="4" t="s">
        <v>202</v>
      </c>
      <c r="D105" s="4"/>
    </row>
    <row r="107" spans="3:10" s="34" customFormat="1" ht="33" customHeight="1">
      <c r="C107" s="188" t="s">
        <v>228</v>
      </c>
      <c r="D107" s="188"/>
      <c r="E107" s="188"/>
      <c r="F107" s="188"/>
      <c r="G107" s="188"/>
      <c r="H107" s="188"/>
      <c r="I107" s="188"/>
      <c r="J107" s="188"/>
    </row>
    <row r="109" spans="3:10" s="34" customFormat="1" ht="84.75" customHeight="1">
      <c r="C109" s="188" t="s">
        <v>210</v>
      </c>
      <c r="D109" s="188"/>
      <c r="E109" s="188"/>
      <c r="F109" s="188"/>
      <c r="G109" s="188"/>
      <c r="H109" s="188"/>
      <c r="I109" s="188"/>
      <c r="J109" s="188"/>
    </row>
    <row r="111" spans="3:10" ht="40.5" customHeight="1">
      <c r="C111" s="188" t="s">
        <v>203</v>
      </c>
      <c r="D111" s="188"/>
      <c r="E111" s="188"/>
      <c r="F111" s="188"/>
      <c r="G111" s="188"/>
      <c r="H111" s="188"/>
      <c r="I111" s="188"/>
      <c r="J111" s="188"/>
    </row>
    <row r="114" spans="1:6" ht="12.75">
      <c r="A114" s="33" t="s">
        <v>103</v>
      </c>
      <c r="B114" s="34"/>
      <c r="C114" s="33" t="s">
        <v>104</v>
      </c>
      <c r="D114" s="34"/>
      <c r="E114" s="34"/>
      <c r="F114" s="34"/>
    </row>
    <row r="115" spans="1:3" ht="10.5" customHeight="1">
      <c r="A115" s="4"/>
      <c r="C115" s="4"/>
    </row>
    <row r="116" spans="1:3" s="34" customFormat="1" ht="12.75">
      <c r="A116" s="33"/>
      <c r="C116" s="34" t="s">
        <v>246</v>
      </c>
    </row>
    <row r="117" s="34" customFormat="1" ht="4.5" customHeight="1">
      <c r="A117" s="33"/>
    </row>
    <row r="118" s="34" customFormat="1" ht="12.75">
      <c r="J118" s="127" t="s">
        <v>20</v>
      </c>
    </row>
    <row r="119" spans="3:10" s="34" customFormat="1" ht="12.75">
      <c r="C119" s="34" t="s">
        <v>88</v>
      </c>
      <c r="D119" s="34" t="s">
        <v>52</v>
      </c>
      <c r="J119" s="35"/>
    </row>
    <row r="120" s="34" customFormat="1" ht="6" customHeight="1">
      <c r="J120" s="35"/>
    </row>
    <row r="121" spans="4:10" s="34" customFormat="1" ht="12.75">
      <c r="D121" s="34" t="s">
        <v>105</v>
      </c>
      <c r="J121" s="35"/>
    </row>
    <row r="122" spans="4:10" s="34" customFormat="1" ht="12.75">
      <c r="D122" s="170" t="s">
        <v>179</v>
      </c>
      <c r="J122" s="35">
        <v>192413</v>
      </c>
    </row>
    <row r="123" spans="4:10" s="34" customFormat="1" ht="12.75">
      <c r="D123" s="170" t="s">
        <v>212</v>
      </c>
      <c r="J123" s="142">
        <v>41328</v>
      </c>
    </row>
    <row r="124" s="34" customFormat="1" ht="12.75">
      <c r="J124" s="35">
        <f>SUM(J122:J123)</f>
        <v>233741</v>
      </c>
    </row>
    <row r="125" spans="4:10" s="34" customFormat="1" ht="12.75">
      <c r="D125" s="34" t="s">
        <v>106</v>
      </c>
      <c r="J125" s="35"/>
    </row>
    <row r="126" spans="4:10" s="34" customFormat="1" ht="12.75">
      <c r="D126" s="170" t="s">
        <v>179</v>
      </c>
      <c r="J126" s="35">
        <v>319071</v>
      </c>
    </row>
    <row r="127" spans="4:10" s="34" customFormat="1" ht="12.75">
      <c r="D127" s="170" t="s">
        <v>234</v>
      </c>
      <c r="J127" s="142">
        <v>11175</v>
      </c>
    </row>
    <row r="128" s="34" customFormat="1" ht="12.75">
      <c r="J128" s="35">
        <f>SUM(J126:J127)</f>
        <v>330246</v>
      </c>
    </row>
    <row r="129" s="34" customFormat="1" ht="9" customHeight="1"/>
    <row r="130" spans="8:10" s="34" customFormat="1" ht="12.75">
      <c r="H130" s="171" t="s">
        <v>172</v>
      </c>
      <c r="J130" s="172">
        <f>J124+J128</f>
        <v>563987</v>
      </c>
    </row>
    <row r="131" s="34" customFormat="1" ht="5.25" customHeight="1"/>
    <row r="132" spans="3:4" s="34" customFormat="1" ht="12.75">
      <c r="C132" s="34" t="s">
        <v>93</v>
      </c>
      <c r="D132" s="34" t="s">
        <v>64</v>
      </c>
    </row>
    <row r="133" s="34" customFormat="1" ht="6" customHeight="1"/>
    <row r="134" spans="4:10" s="34" customFormat="1" ht="12.75">
      <c r="D134" s="34" t="s">
        <v>105</v>
      </c>
      <c r="J134" s="35"/>
    </row>
    <row r="135" spans="4:10" s="34" customFormat="1" ht="12.75">
      <c r="D135" s="170" t="s">
        <v>179</v>
      </c>
      <c r="J135" s="35">
        <v>209128</v>
      </c>
    </row>
    <row r="136" spans="4:10" s="34" customFormat="1" ht="12.75">
      <c r="D136" s="170" t="s">
        <v>201</v>
      </c>
      <c r="J136" s="35">
        <v>113997</v>
      </c>
    </row>
    <row r="137" spans="4:10" s="34" customFormat="1" ht="12.75">
      <c r="D137" s="170" t="s">
        <v>180</v>
      </c>
      <c r="J137" s="142">
        <v>43749</v>
      </c>
    </row>
    <row r="138" s="34" customFormat="1" ht="12.75">
      <c r="J138" s="35">
        <f>SUM(J135:J137)</f>
        <v>366874</v>
      </c>
    </row>
    <row r="139" spans="4:10" s="34" customFormat="1" ht="12.75">
      <c r="D139" s="34" t="s">
        <v>106</v>
      </c>
      <c r="J139" s="35"/>
    </row>
    <row r="140" spans="4:10" s="34" customFormat="1" ht="12.75">
      <c r="D140" s="170" t="s">
        <v>179</v>
      </c>
      <c r="J140" s="35">
        <v>13500</v>
      </c>
    </row>
    <row r="141" spans="8:10" s="34" customFormat="1" ht="12.75">
      <c r="H141" s="171" t="s">
        <v>173</v>
      </c>
      <c r="J141" s="172">
        <f>J138+J140</f>
        <v>380374</v>
      </c>
    </row>
    <row r="142" spans="4:10" s="173" customFormat="1" ht="7.5" customHeight="1">
      <c r="D142" s="174"/>
      <c r="J142" s="152"/>
    </row>
    <row r="143" spans="8:10" s="34" customFormat="1" ht="13.5" thickBot="1">
      <c r="H143" s="34" t="s">
        <v>174</v>
      </c>
      <c r="J143" s="153">
        <f>J130+J141</f>
        <v>944361</v>
      </c>
    </row>
    <row r="144" ht="12.75">
      <c r="J144" s="152"/>
    </row>
    <row r="145" spans="1:10" ht="12.75">
      <c r="A145" s="4" t="s">
        <v>107</v>
      </c>
      <c r="B145" s="4"/>
      <c r="C145" s="4" t="s">
        <v>108</v>
      </c>
      <c r="D145" s="4"/>
      <c r="J145" s="9"/>
    </row>
    <row r="146" ht="12.75">
      <c r="J146" s="9"/>
    </row>
    <row r="147" spans="3:10" ht="30.75" customHeight="1">
      <c r="C147" s="197" t="s">
        <v>185</v>
      </c>
      <c r="D147" s="197"/>
      <c r="E147" s="197"/>
      <c r="F147" s="197"/>
      <c r="G147" s="197"/>
      <c r="H147" s="197"/>
      <c r="I147" s="197"/>
      <c r="J147" s="197"/>
    </row>
    <row r="148" ht="12.75">
      <c r="J148" s="9"/>
    </row>
    <row r="149" ht="12.75">
      <c r="J149" s="23" t="s">
        <v>20</v>
      </c>
    </row>
    <row r="150" spans="3:10" s="34" customFormat="1" ht="12.75">
      <c r="C150" s="34" t="s">
        <v>109</v>
      </c>
      <c r="J150" s="35">
        <f>2167+205</f>
        <v>2372</v>
      </c>
    </row>
    <row r="151" spans="3:10" s="34" customFormat="1" ht="12.75">
      <c r="C151" s="34" t="s">
        <v>175</v>
      </c>
      <c r="J151" s="35">
        <v>772</v>
      </c>
    </row>
    <row r="152" spans="3:10" s="34" customFormat="1" ht="12.75">
      <c r="C152" s="34" t="s">
        <v>110</v>
      </c>
      <c r="J152" s="35">
        <v>2531</v>
      </c>
    </row>
    <row r="153" s="34" customFormat="1" ht="13.5" thickBot="1">
      <c r="J153" s="153">
        <f>SUM(J150:J152)</f>
        <v>5675</v>
      </c>
    </row>
    <row r="154" ht="12.75">
      <c r="J154" s="9"/>
    </row>
    <row r="155" ht="12.75">
      <c r="J155" s="9"/>
    </row>
    <row r="156" spans="1:10" ht="12.75">
      <c r="A156" s="33" t="s">
        <v>111</v>
      </c>
      <c r="B156" s="33"/>
      <c r="C156" s="33" t="s">
        <v>112</v>
      </c>
      <c r="D156" s="33"/>
      <c r="E156" s="34"/>
      <c r="F156" s="34"/>
      <c r="J156" s="9"/>
    </row>
    <row r="157" ht="12.75">
      <c r="J157" s="9"/>
    </row>
    <row r="158" spans="3:10" ht="34.5" customHeight="1">
      <c r="C158" s="197" t="s">
        <v>199</v>
      </c>
      <c r="D158" s="197"/>
      <c r="E158" s="197"/>
      <c r="F158" s="197"/>
      <c r="G158" s="197"/>
      <c r="H158" s="197"/>
      <c r="I158" s="197"/>
      <c r="J158" s="197"/>
    </row>
    <row r="159" spans="3:10" ht="12.75">
      <c r="C159" s="32"/>
      <c r="D159" s="32"/>
      <c r="E159" s="32"/>
      <c r="F159" s="32"/>
      <c r="G159" s="32"/>
      <c r="H159" s="32"/>
      <c r="I159" s="32"/>
      <c r="J159" s="32"/>
    </row>
    <row r="160" spans="3:10" ht="12.75">
      <c r="C160" s="32"/>
      <c r="D160" s="32"/>
      <c r="E160" s="32"/>
      <c r="F160" s="32"/>
      <c r="G160" s="32"/>
      <c r="H160" s="32"/>
      <c r="I160" s="32"/>
      <c r="J160" s="32"/>
    </row>
    <row r="161" spans="1:10" ht="12.75">
      <c r="A161" s="4" t="s">
        <v>113</v>
      </c>
      <c r="B161" s="4"/>
      <c r="C161" s="4" t="s">
        <v>114</v>
      </c>
      <c r="D161" s="4"/>
      <c r="J161" s="9"/>
    </row>
    <row r="162" ht="12.75">
      <c r="J162" s="9"/>
    </row>
    <row r="163" spans="3:10" s="34" customFormat="1" ht="24.75" customHeight="1">
      <c r="C163" s="188" t="s">
        <v>198</v>
      </c>
      <c r="D163" s="188"/>
      <c r="E163" s="188"/>
      <c r="F163" s="188"/>
      <c r="G163" s="188"/>
      <c r="H163" s="188"/>
      <c r="I163" s="188"/>
      <c r="J163" s="188"/>
    </row>
    <row r="164" spans="3:10" ht="12.75">
      <c r="C164" s="32"/>
      <c r="D164" s="32"/>
      <c r="E164" s="32"/>
      <c r="F164" s="32"/>
      <c r="G164" s="32"/>
      <c r="H164" s="32"/>
      <c r="I164" s="32"/>
      <c r="J164" s="32"/>
    </row>
    <row r="165" ht="12.75">
      <c r="J165" s="9"/>
    </row>
    <row r="166" spans="1:10" ht="12.75">
      <c r="A166" s="4" t="s">
        <v>115</v>
      </c>
      <c r="B166" s="4"/>
      <c r="C166" s="4" t="s">
        <v>116</v>
      </c>
      <c r="D166" s="4"/>
      <c r="J166" s="9"/>
    </row>
    <row r="167" spans="1:10" ht="12.75">
      <c r="A167" s="4"/>
      <c r="B167" s="4"/>
      <c r="C167" s="4"/>
      <c r="D167" s="4"/>
      <c r="J167" s="9"/>
    </row>
    <row r="168" spans="1:10" ht="12.75">
      <c r="A168" s="4"/>
      <c r="B168" s="4"/>
      <c r="C168" s="4"/>
      <c r="D168" s="4"/>
      <c r="F168" s="187" t="s">
        <v>230</v>
      </c>
      <c r="G168" s="187"/>
      <c r="H168" s="187"/>
      <c r="J168" s="52" t="s">
        <v>231</v>
      </c>
    </row>
    <row r="169" spans="4:10" ht="25.5">
      <c r="D169" s="3"/>
      <c r="E169" s="3"/>
      <c r="F169" s="26" t="s">
        <v>4</v>
      </c>
      <c r="G169" s="26"/>
      <c r="H169" s="26" t="s">
        <v>122</v>
      </c>
      <c r="I169" s="26"/>
      <c r="J169" s="27" t="s">
        <v>123</v>
      </c>
    </row>
    <row r="170" spans="4:10" ht="12.75">
      <c r="D170" s="3"/>
      <c r="E170" s="3"/>
      <c r="F170" s="28" t="s">
        <v>20</v>
      </c>
      <c r="G170" s="28"/>
      <c r="H170" s="28" t="s">
        <v>20</v>
      </c>
      <c r="I170" s="28"/>
      <c r="J170" s="28" t="s">
        <v>20</v>
      </c>
    </row>
    <row r="171" spans="4:10" ht="12.75">
      <c r="D171" s="3"/>
      <c r="E171" s="3"/>
      <c r="F171" s="28"/>
      <c r="G171" s="28"/>
      <c r="H171" s="28"/>
      <c r="I171" s="28"/>
      <c r="J171" s="28"/>
    </row>
    <row r="172" spans="3:12" s="34" customFormat="1" ht="12.75">
      <c r="C172" s="34" t="s">
        <v>117</v>
      </c>
      <c r="F172" s="35">
        <v>580495</v>
      </c>
      <c r="H172" s="35">
        <v>220615</v>
      </c>
      <c r="J172" s="35">
        <v>1880267</v>
      </c>
      <c r="L172" s="169"/>
    </row>
    <row r="173" spans="3:12" s="34" customFormat="1" ht="12.75">
      <c r="C173" s="34" t="s">
        <v>118</v>
      </c>
      <c r="F173" s="163">
        <v>418878</v>
      </c>
      <c r="H173" s="163">
        <v>199101</v>
      </c>
      <c r="J173" s="163">
        <f>1102412+58</f>
        <v>1102470</v>
      </c>
      <c r="L173" s="169"/>
    </row>
    <row r="174" spans="3:12" s="34" customFormat="1" ht="12.75">
      <c r="C174" s="34" t="s">
        <v>119</v>
      </c>
      <c r="F174" s="164">
        <v>36326</v>
      </c>
      <c r="H174" s="164">
        <v>10257</v>
      </c>
      <c r="J174" s="164">
        <v>465002</v>
      </c>
      <c r="L174" s="169"/>
    </row>
    <row r="175" spans="3:12" s="34" customFormat="1" ht="12.75">
      <c r="C175" s="185" t="s">
        <v>205</v>
      </c>
      <c r="D175" s="185"/>
      <c r="F175" s="35">
        <f>SUM(F173:F174)</f>
        <v>455204</v>
      </c>
      <c r="H175" s="35">
        <f>SUM(H173:H174)</f>
        <v>209358</v>
      </c>
      <c r="J175" s="35">
        <f>SUM(J173:J174)</f>
        <v>1567472</v>
      </c>
      <c r="L175" s="169"/>
    </row>
    <row r="176" spans="3:12" s="34" customFormat="1" ht="12.75">
      <c r="C176" s="34" t="s">
        <v>120</v>
      </c>
      <c r="F176" s="35">
        <v>820648</v>
      </c>
      <c r="H176" s="35">
        <v>56269</v>
      </c>
      <c r="J176" s="35">
        <v>556398</v>
      </c>
      <c r="L176" s="169"/>
    </row>
    <row r="177" spans="3:12" s="34" customFormat="1" ht="12.75">
      <c r="C177" s="34" t="s">
        <v>121</v>
      </c>
      <c r="F177" s="142">
        <v>34458</v>
      </c>
      <c r="H177" s="142">
        <f>-3205+54916</f>
        <v>51711</v>
      </c>
      <c r="J177" s="142">
        <v>338210</v>
      </c>
      <c r="L177" s="169"/>
    </row>
    <row r="178" spans="6:12" s="34" customFormat="1" ht="12.75">
      <c r="F178" s="35">
        <f>SUM(F172:F177)-F175</f>
        <v>1890805</v>
      </c>
      <c r="H178" s="35">
        <f>SUM(H172:H177)-H175</f>
        <v>537953</v>
      </c>
      <c r="J178" s="35">
        <f>SUM(J172:J177)-J175</f>
        <v>4342347</v>
      </c>
      <c r="L178" s="165"/>
    </row>
    <row r="179" spans="3:10" s="34" customFormat="1" ht="12.75">
      <c r="C179" s="34" t="s">
        <v>124</v>
      </c>
      <c r="F179" s="35">
        <v>-245097</v>
      </c>
      <c r="H179" s="35">
        <v>0</v>
      </c>
      <c r="J179" s="35">
        <v>0</v>
      </c>
    </row>
    <row r="180" spans="3:10" s="177" customFormat="1" ht="27" customHeight="1">
      <c r="C180" s="186" t="s">
        <v>125</v>
      </c>
      <c r="D180" s="186"/>
      <c r="F180" s="178">
        <v>-339023</v>
      </c>
      <c r="H180" s="178">
        <v>0</v>
      </c>
      <c r="J180" s="178">
        <v>0</v>
      </c>
    </row>
    <row r="181" spans="3:10" s="34" customFormat="1" ht="12.75">
      <c r="C181" s="34" t="s">
        <v>126</v>
      </c>
      <c r="F181" s="35">
        <v>0</v>
      </c>
      <c r="H181" s="35">
        <v>-36306</v>
      </c>
      <c r="J181" s="35">
        <v>0</v>
      </c>
    </row>
    <row r="182" spans="6:10" s="34" customFormat="1" ht="13.5" thickBot="1">
      <c r="F182" s="153">
        <f>SUM(F178:F181)</f>
        <v>1306685</v>
      </c>
      <c r="H182" s="153">
        <f>SUM(H178:H181)</f>
        <v>501647</v>
      </c>
      <c r="J182" s="153">
        <f>SUM(J178:J181)</f>
        <v>4342347</v>
      </c>
    </row>
    <row r="183" spans="6:10" s="34" customFormat="1" ht="12.75">
      <c r="F183" s="35"/>
      <c r="J183" s="35"/>
    </row>
    <row r="184" ht="12.75">
      <c r="J184" s="9"/>
    </row>
    <row r="185" spans="2:10" ht="12.75">
      <c r="B185" s="4"/>
      <c r="C185" s="4"/>
      <c r="D185" s="4"/>
      <c r="F185" s="187" t="s">
        <v>235</v>
      </c>
      <c r="G185" s="187"/>
      <c r="H185" s="187"/>
      <c r="J185" s="52" t="s">
        <v>236</v>
      </c>
    </row>
    <row r="186" spans="4:10" ht="25.5">
      <c r="D186" s="3"/>
      <c r="E186" s="3"/>
      <c r="F186" s="26" t="s">
        <v>4</v>
      </c>
      <c r="G186" s="26"/>
      <c r="H186" s="26" t="s">
        <v>122</v>
      </c>
      <c r="I186" s="26"/>
      <c r="J186" s="27" t="s">
        <v>123</v>
      </c>
    </row>
    <row r="187" spans="4:10" ht="12.75">
      <c r="D187" s="3"/>
      <c r="E187" s="3"/>
      <c r="F187" s="28" t="s">
        <v>20</v>
      </c>
      <c r="G187" s="28"/>
      <c r="H187" s="28" t="s">
        <v>20</v>
      </c>
      <c r="I187" s="28"/>
      <c r="J187" s="28" t="s">
        <v>20</v>
      </c>
    </row>
    <row r="188" spans="4:10" ht="12.75">
      <c r="D188" s="3"/>
      <c r="E188" s="3"/>
      <c r="F188" s="28"/>
      <c r="G188" s="28"/>
      <c r="H188" s="28"/>
      <c r="I188" s="28"/>
      <c r="J188" s="28"/>
    </row>
    <row r="189" spans="2:10" ht="12.75">
      <c r="B189" s="34"/>
      <c r="C189" s="34" t="s">
        <v>117</v>
      </c>
      <c r="D189" s="34"/>
      <c r="E189" s="34"/>
      <c r="F189" s="35">
        <v>726513</v>
      </c>
      <c r="G189" s="34"/>
      <c r="H189" s="35">
        <v>388489</v>
      </c>
      <c r="I189" s="34"/>
      <c r="J189" s="35">
        <v>1881440</v>
      </c>
    </row>
    <row r="190" spans="2:10" ht="12.75">
      <c r="B190" s="34"/>
      <c r="C190" s="34" t="s">
        <v>118</v>
      </c>
      <c r="D190" s="34"/>
      <c r="E190" s="34"/>
      <c r="F190" s="163">
        <v>353785</v>
      </c>
      <c r="G190" s="34"/>
      <c r="H190" s="163">
        <v>119462</v>
      </c>
      <c r="I190" s="34"/>
      <c r="J190" s="163">
        <v>920514</v>
      </c>
    </row>
    <row r="191" spans="2:10" ht="12.75">
      <c r="B191" s="34"/>
      <c r="C191" s="34" t="s">
        <v>119</v>
      </c>
      <c r="D191" s="34"/>
      <c r="E191" s="34"/>
      <c r="F191" s="164">
        <v>36927</v>
      </c>
      <c r="G191" s="34"/>
      <c r="H191" s="164">
        <v>11915</v>
      </c>
      <c r="I191" s="34"/>
      <c r="J191" s="164">
        <v>414402</v>
      </c>
    </row>
    <row r="192" spans="2:10" ht="12.75">
      <c r="B192" s="34"/>
      <c r="C192" s="185" t="s">
        <v>205</v>
      </c>
      <c r="D192" s="185"/>
      <c r="E192" s="34"/>
      <c r="F192" s="35">
        <f>SUM(F190:F191)</f>
        <v>390712</v>
      </c>
      <c r="G192" s="34"/>
      <c r="H192" s="35">
        <f>SUM(H190:H191)</f>
        <v>131377</v>
      </c>
      <c r="I192" s="34"/>
      <c r="J192" s="35">
        <f>SUM(J190:J191)</f>
        <v>1334916</v>
      </c>
    </row>
    <row r="193" spans="2:10" ht="12.75">
      <c r="B193" s="34"/>
      <c r="C193" s="34" t="s">
        <v>120</v>
      </c>
      <c r="D193" s="34"/>
      <c r="E193" s="34"/>
      <c r="F193" s="35">
        <v>898332</v>
      </c>
      <c r="G193" s="34"/>
      <c r="H193" s="35">
        <v>10604</v>
      </c>
      <c r="I193" s="34"/>
      <c r="J193" s="35">
        <v>533909</v>
      </c>
    </row>
    <row r="194" spans="2:10" ht="12.75">
      <c r="B194" s="34"/>
      <c r="C194" s="34" t="s">
        <v>121</v>
      </c>
      <c r="D194" s="34"/>
      <c r="E194" s="34"/>
      <c r="F194" s="142">
        <v>118407</v>
      </c>
      <c r="G194" s="34"/>
      <c r="H194" s="142">
        <f>-10974+7817</f>
        <v>-3157</v>
      </c>
      <c r="I194" s="34"/>
      <c r="J194" s="142">
        <v>316895</v>
      </c>
    </row>
    <row r="195" spans="2:10" ht="12.75">
      <c r="B195" s="34"/>
      <c r="C195" s="34"/>
      <c r="D195" s="34"/>
      <c r="E195" s="34"/>
      <c r="F195" s="35">
        <f>SUM(F189:F194)-F192</f>
        <v>2133964</v>
      </c>
      <c r="G195" s="34"/>
      <c r="H195" s="35">
        <f>SUM(H189:H194)-H192</f>
        <v>527313</v>
      </c>
      <c r="I195" s="34"/>
      <c r="J195" s="35">
        <f>SUM(J189:J194)-J192</f>
        <v>4067160</v>
      </c>
    </row>
    <row r="196" spans="2:10" ht="12.75">
      <c r="B196" s="34"/>
      <c r="C196" s="34" t="s">
        <v>124</v>
      </c>
      <c r="D196" s="34"/>
      <c r="E196" s="34"/>
      <c r="F196" s="35">
        <v>-385427</v>
      </c>
      <c r="G196" s="34"/>
      <c r="H196" s="35">
        <v>0</v>
      </c>
      <c r="I196" s="34"/>
      <c r="J196" s="35">
        <v>0</v>
      </c>
    </row>
    <row r="197" spans="2:10" s="16" customFormat="1" ht="24.75" customHeight="1">
      <c r="B197" s="177"/>
      <c r="C197" s="186" t="s">
        <v>125</v>
      </c>
      <c r="D197" s="186"/>
      <c r="E197" s="177"/>
      <c r="F197" s="178">
        <v>-336620</v>
      </c>
      <c r="G197" s="177"/>
      <c r="H197" s="178">
        <v>0</v>
      </c>
      <c r="I197" s="177"/>
      <c r="J197" s="178">
        <v>0</v>
      </c>
    </row>
    <row r="198" spans="2:10" ht="12.75">
      <c r="B198" s="34"/>
      <c r="C198" s="34" t="s">
        <v>126</v>
      </c>
      <c r="D198" s="34"/>
      <c r="E198" s="34"/>
      <c r="F198" s="35">
        <v>0</v>
      </c>
      <c r="G198" s="34"/>
      <c r="H198" s="35">
        <v>-65123</v>
      </c>
      <c r="I198" s="34"/>
      <c r="J198" s="35">
        <v>0</v>
      </c>
    </row>
    <row r="199" spans="2:10" ht="13.5" thickBot="1">
      <c r="B199" s="34"/>
      <c r="C199" s="34"/>
      <c r="D199" s="34"/>
      <c r="E199" s="34"/>
      <c r="F199" s="153">
        <f>SUM(F195:F198)</f>
        <v>1411917</v>
      </c>
      <c r="G199" s="34"/>
      <c r="H199" s="153">
        <f>SUM(H195:H198)</f>
        <v>462190</v>
      </c>
      <c r="I199" s="34"/>
      <c r="J199" s="153">
        <f>SUM(J195:J198)</f>
        <v>4067160</v>
      </c>
    </row>
    <row r="200" ht="12.75">
      <c r="J200" s="9"/>
    </row>
    <row r="201" ht="12.75">
      <c r="J201" s="9"/>
    </row>
    <row r="202" ht="12.75">
      <c r="J202" s="9"/>
    </row>
    <row r="203" spans="1:10" ht="12.75">
      <c r="A203" s="29" t="s">
        <v>127</v>
      </c>
      <c r="B203" s="4"/>
      <c r="C203" s="198" t="s">
        <v>128</v>
      </c>
      <c r="D203" s="199"/>
      <c r="E203" s="199"/>
      <c r="F203" s="199"/>
      <c r="G203" s="199"/>
      <c r="H203" s="199"/>
      <c r="I203" s="199"/>
      <c r="J203" s="199"/>
    </row>
    <row r="204" ht="12.75">
      <c r="J204" s="9"/>
    </row>
    <row r="205" spans="3:10" s="34" customFormat="1" ht="42.75" customHeight="1">
      <c r="C205" s="188" t="s">
        <v>247</v>
      </c>
      <c r="D205" s="188"/>
      <c r="E205" s="188"/>
      <c r="F205" s="188"/>
      <c r="G205" s="188"/>
      <c r="H205" s="188"/>
      <c r="I205" s="188"/>
      <c r="J205" s="188"/>
    </row>
    <row r="206" s="34" customFormat="1" ht="12.75">
      <c r="J206" s="35"/>
    </row>
    <row r="207" spans="6:10" ht="12.75">
      <c r="F207" s="1" t="s">
        <v>184</v>
      </c>
      <c r="J207" s="9"/>
    </row>
    <row r="208" spans="1:10" ht="12.75">
      <c r="A208" s="33" t="s">
        <v>130</v>
      </c>
      <c r="B208" s="33"/>
      <c r="C208" s="33" t="s">
        <v>176</v>
      </c>
      <c r="D208" s="33"/>
      <c r="E208" s="34"/>
      <c r="F208" s="34"/>
      <c r="G208" s="34"/>
      <c r="H208" s="34"/>
      <c r="I208" s="34"/>
      <c r="J208" s="35"/>
    </row>
    <row r="209" ht="12.75">
      <c r="J209" s="9"/>
    </row>
    <row r="210" spans="3:10" s="34" customFormat="1" ht="45.75" customHeight="1">
      <c r="C210" s="188" t="s">
        <v>242</v>
      </c>
      <c r="D210" s="188"/>
      <c r="E210" s="188"/>
      <c r="F210" s="188"/>
      <c r="G210" s="188"/>
      <c r="H210" s="188"/>
      <c r="I210" s="188"/>
      <c r="J210" s="188"/>
    </row>
    <row r="211" s="34" customFormat="1" ht="12.75">
      <c r="J211" s="35"/>
    </row>
    <row r="212" spans="3:10" s="34" customFormat="1" ht="93" customHeight="1">
      <c r="C212" s="188" t="s">
        <v>249</v>
      </c>
      <c r="D212" s="188"/>
      <c r="E212" s="188"/>
      <c r="F212" s="188"/>
      <c r="G212" s="188"/>
      <c r="H212" s="188"/>
      <c r="I212" s="188"/>
      <c r="J212" s="188"/>
    </row>
    <row r="213" spans="3:11" s="34" customFormat="1" ht="12.75">
      <c r="C213" s="188"/>
      <c r="D213" s="188"/>
      <c r="E213" s="188"/>
      <c r="F213" s="188"/>
      <c r="G213" s="188"/>
      <c r="H213" s="188"/>
      <c r="I213" s="188"/>
      <c r="J213" s="188"/>
      <c r="K213" s="188"/>
    </row>
    <row r="214" spans="3:11" s="34" customFormat="1" ht="53.25" customHeight="1">
      <c r="C214" s="188" t="s">
        <v>237</v>
      </c>
      <c r="D214" s="188"/>
      <c r="E214" s="188"/>
      <c r="F214" s="188"/>
      <c r="G214" s="188"/>
      <c r="H214" s="188"/>
      <c r="I214" s="188"/>
      <c r="J214" s="188"/>
      <c r="K214" s="137"/>
    </row>
    <row r="215" spans="3:11" s="34" customFormat="1" ht="12.75">
      <c r="C215" s="137"/>
      <c r="D215" s="137"/>
      <c r="E215" s="137"/>
      <c r="F215" s="137"/>
      <c r="G215" s="137"/>
      <c r="H215" s="137"/>
      <c r="I215" s="137"/>
      <c r="J215" s="137"/>
      <c r="K215" s="137"/>
    </row>
    <row r="216" spans="3:11" s="34" customFormat="1" ht="12.75">
      <c r="C216" s="137"/>
      <c r="D216" s="137"/>
      <c r="E216" s="137"/>
      <c r="F216" s="137"/>
      <c r="G216" s="137"/>
      <c r="H216" s="137"/>
      <c r="I216" s="137"/>
      <c r="J216" s="137"/>
      <c r="K216" s="137"/>
    </row>
    <row r="217" spans="1:10" s="34" customFormat="1" ht="12.75">
      <c r="A217" s="33" t="s">
        <v>131</v>
      </c>
      <c r="B217" s="33"/>
      <c r="C217" s="33" t="s">
        <v>132</v>
      </c>
      <c r="D217" s="33"/>
      <c r="E217" s="33"/>
      <c r="J217" s="35"/>
    </row>
    <row r="218" s="34" customFormat="1" ht="12.75">
      <c r="J218" s="35"/>
    </row>
    <row r="219" spans="3:10" s="34" customFormat="1" ht="74.25" customHeight="1">
      <c r="C219" s="188" t="s">
        <v>254</v>
      </c>
      <c r="D219" s="188"/>
      <c r="E219" s="188"/>
      <c r="F219" s="188"/>
      <c r="G219" s="188"/>
      <c r="H219" s="188"/>
      <c r="I219" s="188"/>
      <c r="J219" s="188"/>
    </row>
    <row r="220" spans="3:10" s="34" customFormat="1" ht="28.5" customHeight="1">
      <c r="C220" s="188" t="s">
        <v>250</v>
      </c>
      <c r="D220" s="188"/>
      <c r="E220" s="188"/>
      <c r="F220" s="188"/>
      <c r="G220" s="188"/>
      <c r="H220" s="188"/>
      <c r="I220" s="188"/>
      <c r="J220" s="188"/>
    </row>
    <row r="223" spans="1:4" ht="12.75">
      <c r="A223" s="4" t="s">
        <v>133</v>
      </c>
      <c r="B223" s="4"/>
      <c r="C223" s="4" t="s">
        <v>134</v>
      </c>
      <c r="D223" s="4"/>
    </row>
    <row r="225" ht="12.75">
      <c r="C225" s="1" t="s">
        <v>129</v>
      </c>
    </row>
    <row r="228" spans="1:4" ht="12.75">
      <c r="A228" s="4" t="s">
        <v>135</v>
      </c>
      <c r="B228" s="4"/>
      <c r="C228" s="4" t="s">
        <v>136</v>
      </c>
      <c r="D228" s="4"/>
    </row>
    <row r="229" s="34" customFormat="1" ht="12.75"/>
    <row r="230" spans="3:10" s="34" customFormat="1" ht="29.25" customHeight="1">
      <c r="C230" s="188" t="s">
        <v>253</v>
      </c>
      <c r="D230" s="188"/>
      <c r="E230" s="188"/>
      <c r="F230" s="188"/>
      <c r="G230" s="188"/>
      <c r="H230" s="188"/>
      <c r="I230" s="188"/>
      <c r="J230" s="188"/>
    </row>
    <row r="231" s="34" customFormat="1" ht="12.75"/>
    <row r="232" spans="3:10" s="34" customFormat="1" ht="44.25" customHeight="1">
      <c r="C232" s="188" t="s">
        <v>241</v>
      </c>
      <c r="D232" s="188"/>
      <c r="E232" s="188"/>
      <c r="F232" s="188"/>
      <c r="G232" s="188"/>
      <c r="H232" s="188"/>
      <c r="I232" s="188"/>
      <c r="J232" s="188"/>
    </row>
    <row r="233" s="34" customFormat="1" ht="12.75"/>
    <row r="234" spans="3:10" s="34" customFormat="1" ht="24" customHeight="1">
      <c r="C234" s="188" t="s">
        <v>232</v>
      </c>
      <c r="D234" s="188"/>
      <c r="E234" s="188"/>
      <c r="F234" s="188"/>
      <c r="G234" s="188"/>
      <c r="H234" s="188"/>
      <c r="I234" s="188"/>
      <c r="J234" s="188"/>
    </row>
    <row r="235" s="34" customFormat="1" ht="9" customHeight="1"/>
    <row r="236" spans="3:10" s="34" customFormat="1" ht="12.75">
      <c r="C236" s="137"/>
      <c r="D236" s="137"/>
      <c r="E236" s="137"/>
      <c r="F236" s="137"/>
      <c r="G236" s="137"/>
      <c r="H236" s="137"/>
      <c r="I236" s="137"/>
      <c r="J236" s="137"/>
    </row>
    <row r="237" s="34" customFormat="1" ht="46.5" customHeight="1"/>
    <row r="238" ht="12.75">
      <c r="A238" s="1" t="s">
        <v>137</v>
      </c>
    </row>
    <row r="240" spans="1:2" ht="12.75">
      <c r="A240" s="4" t="s">
        <v>138</v>
      </c>
      <c r="B240" s="4"/>
    </row>
    <row r="241" spans="1:2" ht="12.75">
      <c r="A241" s="4" t="s">
        <v>139</v>
      </c>
      <c r="B241" s="4"/>
    </row>
    <row r="242" ht="12.75">
      <c r="A242" s="1" t="s">
        <v>140</v>
      </c>
    </row>
    <row r="244" ht="12.75">
      <c r="A244" s="1" t="s">
        <v>141</v>
      </c>
    </row>
    <row r="245" spans="1:4" ht="12.75">
      <c r="A245" s="196">
        <v>36753</v>
      </c>
      <c r="B245" s="196"/>
      <c r="C245" s="196"/>
      <c r="D245" s="196"/>
    </row>
  </sheetData>
  <mergeCells count="46">
    <mergeCell ref="A245:D245"/>
    <mergeCell ref="C147:J147"/>
    <mergeCell ref="C203:J203"/>
    <mergeCell ref="C180:D180"/>
    <mergeCell ref="F168:H168"/>
    <mergeCell ref="C175:D175"/>
    <mergeCell ref="C158:J158"/>
    <mergeCell ref="C213:K213"/>
    <mergeCell ref="C232:J232"/>
    <mergeCell ref="C234:J234"/>
    <mergeCell ref="C55:J55"/>
    <mergeCell ref="C59:J59"/>
    <mergeCell ref="C109:J109"/>
    <mergeCell ref="C107:J107"/>
    <mergeCell ref="E96:J96"/>
    <mergeCell ref="E97:J97"/>
    <mergeCell ref="E95:J95"/>
    <mergeCell ref="C50:J50"/>
    <mergeCell ref="A1:J1"/>
    <mergeCell ref="A2:J2"/>
    <mergeCell ref="C11:J11"/>
    <mergeCell ref="C30:J30"/>
    <mergeCell ref="C41:F41"/>
    <mergeCell ref="C42:F42"/>
    <mergeCell ref="C43:F43"/>
    <mergeCell ref="C44:F44"/>
    <mergeCell ref="C111:J111"/>
    <mergeCell ref="C81:J81"/>
    <mergeCell ref="C86:J86"/>
    <mergeCell ref="C102:J102"/>
    <mergeCell ref="E89:J89"/>
    <mergeCell ref="D93:K93"/>
    <mergeCell ref="E90:J90"/>
    <mergeCell ref="E91:J91"/>
    <mergeCell ref="D87:J87"/>
    <mergeCell ref="C230:J230"/>
    <mergeCell ref="C205:J205"/>
    <mergeCell ref="C212:J212"/>
    <mergeCell ref="C220:J220"/>
    <mergeCell ref="C214:J214"/>
    <mergeCell ref="C210:J210"/>
    <mergeCell ref="C219:J219"/>
    <mergeCell ref="C192:D192"/>
    <mergeCell ref="C197:D197"/>
    <mergeCell ref="F185:H185"/>
    <mergeCell ref="C163:J163"/>
  </mergeCells>
  <printOptions/>
  <pageMargins left="0.91" right="0.48" top="1.24" bottom="1.17" header="0.38" footer="1.1"/>
  <pageSetup horizontalDpi="300" verticalDpi="300" orientation="portrait" paperSize="9" scale="98" r:id="rId1"/>
  <headerFooter alignWithMargins="0">
    <oddFooter>&amp;C&amp;"Times New Roman,Regular"&amp;7- Page &amp;P+3 -</oddFooter>
  </headerFooter>
  <rowBreaks count="4" manualBreakCount="4">
    <brk id="46" max="10" man="1"/>
    <brk id="82" max="10" man="1"/>
    <brk id="202" max="10" man="1"/>
    <brk id="226" max="10" man="1"/>
  </rowBreaks>
</worksheet>
</file>

<file path=xl/worksheets/sheet4.xml><?xml version="1.0" encoding="utf-8"?>
<worksheet xmlns="http://schemas.openxmlformats.org/spreadsheetml/2006/main" xmlns:r="http://schemas.openxmlformats.org/officeDocument/2006/relationships">
  <dimension ref="A1:I62"/>
  <sheetViews>
    <sheetView showGridLines="0" workbookViewId="0" topLeftCell="A1">
      <selection activeCell="A1" sqref="A1:I1"/>
    </sheetView>
  </sheetViews>
  <sheetFormatPr defaultColWidth="9.140625" defaultRowHeight="12.75"/>
  <cols>
    <col min="3" max="3" width="11.28125" style="0" customWidth="1"/>
    <col min="5" max="5" width="9.00390625" style="0" customWidth="1"/>
    <col min="6" max="6" width="13.140625" style="0" customWidth="1"/>
    <col min="7" max="7" width="0.5625" style="136" customWidth="1"/>
    <col min="8" max="8" width="13.00390625" style="0" customWidth="1"/>
  </cols>
  <sheetData>
    <row r="1" spans="1:9" ht="18.75">
      <c r="A1" s="181" t="s">
        <v>204</v>
      </c>
      <c r="B1" s="181"/>
      <c r="C1" s="181"/>
      <c r="D1" s="181"/>
      <c r="E1" s="181"/>
      <c r="F1" s="181"/>
      <c r="G1" s="181"/>
      <c r="H1" s="181"/>
      <c r="I1" s="181"/>
    </row>
    <row r="2" spans="1:9" ht="12.75">
      <c r="A2" s="201" t="s">
        <v>0</v>
      </c>
      <c r="B2" s="201"/>
      <c r="C2" s="201"/>
      <c r="D2" s="201"/>
      <c r="E2" s="201"/>
      <c r="F2" s="201"/>
      <c r="G2" s="201"/>
      <c r="H2" s="201"/>
      <c r="I2" s="201"/>
    </row>
    <row r="3" spans="1:8" ht="12.75">
      <c r="A3" s="1"/>
      <c r="B3" s="1"/>
      <c r="C3" s="1"/>
      <c r="D3" s="1"/>
      <c r="E3" s="1"/>
      <c r="F3" s="4"/>
      <c r="G3" s="5"/>
      <c r="H3" s="4"/>
    </row>
    <row r="4" spans="1:8" ht="16.5" customHeight="1">
      <c r="A4" s="13" t="s">
        <v>251</v>
      </c>
      <c r="B4" s="15"/>
      <c r="C4" s="15"/>
      <c r="D4" s="15"/>
      <c r="E4" s="15"/>
      <c r="F4" s="15"/>
      <c r="G4" s="133"/>
      <c r="H4" s="15"/>
    </row>
    <row r="5" spans="1:8" ht="12.75">
      <c r="A5" s="14" t="s">
        <v>1</v>
      </c>
      <c r="B5" s="14"/>
      <c r="C5" s="1"/>
      <c r="D5" s="1"/>
      <c r="E5" s="1"/>
      <c r="F5" s="4"/>
      <c r="G5" s="5"/>
      <c r="H5" s="4"/>
    </row>
    <row r="6" spans="1:8" ht="12.75">
      <c r="A6" s="14"/>
      <c r="B6" s="14"/>
      <c r="C6" s="1"/>
      <c r="D6" s="1"/>
      <c r="E6" s="1"/>
      <c r="F6" s="4"/>
      <c r="G6" s="5"/>
      <c r="H6" s="4"/>
    </row>
    <row r="7" spans="1:8" ht="15">
      <c r="A7" s="31" t="s">
        <v>142</v>
      </c>
      <c r="B7" s="30"/>
      <c r="C7" s="30"/>
      <c r="D7" s="30"/>
      <c r="E7" s="30"/>
      <c r="F7" s="31"/>
      <c r="G7" s="134"/>
      <c r="H7" s="31"/>
    </row>
    <row r="8" spans="1:8" ht="15">
      <c r="A8" s="30"/>
      <c r="B8" s="30"/>
      <c r="C8" s="30"/>
      <c r="D8" s="30"/>
      <c r="E8" s="30"/>
      <c r="F8" s="31"/>
      <c r="G8" s="134"/>
      <c r="H8" s="31"/>
    </row>
    <row r="9" spans="1:8" ht="15">
      <c r="A9" s="31" t="s">
        <v>171</v>
      </c>
      <c r="B9" s="30"/>
      <c r="C9" s="30"/>
      <c r="D9" s="30"/>
      <c r="E9" s="30"/>
      <c r="F9" s="31"/>
      <c r="G9" s="134"/>
      <c r="H9" s="31"/>
    </row>
    <row r="10" spans="1:8" s="37" customFormat="1" ht="12.75">
      <c r="A10" s="6"/>
      <c r="B10" s="16"/>
      <c r="C10" s="16"/>
      <c r="D10" s="16"/>
      <c r="E10" s="16"/>
      <c r="F10" s="43" t="s">
        <v>170</v>
      </c>
      <c r="G10" s="128"/>
      <c r="H10" s="44" t="s">
        <v>170</v>
      </c>
    </row>
    <row r="11" spans="1:8" s="37" customFormat="1" ht="12.75">
      <c r="A11" s="6"/>
      <c r="B11" s="16"/>
      <c r="C11" s="16"/>
      <c r="D11" s="16"/>
      <c r="E11" s="16"/>
      <c r="F11" s="45">
        <v>36707</v>
      </c>
      <c r="G11" s="129"/>
      <c r="H11" s="46">
        <v>36341</v>
      </c>
    </row>
    <row r="12" spans="1:8" s="37" customFormat="1" ht="12.75">
      <c r="A12" s="16" t="s">
        <v>143</v>
      </c>
      <c r="B12" s="16"/>
      <c r="C12" s="16"/>
      <c r="D12" s="16"/>
      <c r="E12" s="16"/>
      <c r="F12" s="47"/>
      <c r="G12" s="130"/>
      <c r="H12" s="48"/>
    </row>
    <row r="13" spans="1:8" s="37" customFormat="1" ht="12.75">
      <c r="A13" s="22" t="s">
        <v>144</v>
      </c>
      <c r="B13" s="16"/>
      <c r="C13" s="16"/>
      <c r="D13" s="38" t="s">
        <v>145</v>
      </c>
      <c r="E13" s="16"/>
      <c r="F13" s="49">
        <v>77906</v>
      </c>
      <c r="G13" s="39"/>
      <c r="H13" s="147">
        <v>69323</v>
      </c>
    </row>
    <row r="14" spans="1:8" s="37" customFormat="1" ht="12.75">
      <c r="A14" s="22" t="s">
        <v>146</v>
      </c>
      <c r="B14" s="16"/>
      <c r="C14" s="16"/>
      <c r="D14" s="38" t="s">
        <v>145</v>
      </c>
      <c r="E14" s="16"/>
      <c r="F14" s="49">
        <v>86151</v>
      </c>
      <c r="G14" s="39"/>
      <c r="H14" s="147">
        <v>85706</v>
      </c>
    </row>
    <row r="15" spans="1:8" s="37" customFormat="1" ht="12.75">
      <c r="A15" s="16"/>
      <c r="B15" s="16"/>
      <c r="C15" s="16"/>
      <c r="D15" s="38"/>
      <c r="E15" s="16"/>
      <c r="F15" s="50"/>
      <c r="G15" s="100"/>
      <c r="H15" s="148"/>
    </row>
    <row r="16" spans="1:8" s="37" customFormat="1" ht="12.75">
      <c r="A16" s="16" t="s">
        <v>147</v>
      </c>
      <c r="B16" s="16"/>
      <c r="C16" s="16"/>
      <c r="D16" s="38"/>
      <c r="E16" s="16"/>
      <c r="F16" s="50"/>
      <c r="G16" s="100"/>
      <c r="H16" s="148"/>
    </row>
    <row r="17" spans="1:8" s="37" customFormat="1" ht="12.75">
      <c r="A17" s="22" t="s">
        <v>144</v>
      </c>
      <c r="B17" s="16"/>
      <c r="C17" s="16"/>
      <c r="D17" s="38" t="s">
        <v>145</v>
      </c>
      <c r="E17" s="16"/>
      <c r="F17" s="49">
        <v>2014</v>
      </c>
      <c r="G17" s="39"/>
      <c r="H17" s="147">
        <v>2348</v>
      </c>
    </row>
    <row r="18" spans="1:8" s="37" customFormat="1" ht="12.75">
      <c r="A18" s="22" t="s">
        <v>146</v>
      </c>
      <c r="B18" s="16"/>
      <c r="C18" s="16"/>
      <c r="D18" s="38" t="s">
        <v>145</v>
      </c>
      <c r="E18" s="16"/>
      <c r="F18" s="51">
        <v>2014</v>
      </c>
      <c r="G18" s="52"/>
      <c r="H18" s="149">
        <v>2348</v>
      </c>
    </row>
    <row r="19" spans="1:8" s="37" customFormat="1" ht="12.75">
      <c r="A19" s="16"/>
      <c r="B19" s="16"/>
      <c r="C19" s="16"/>
      <c r="D19" s="38"/>
      <c r="E19" s="16"/>
      <c r="F19" s="6"/>
      <c r="G19" s="100"/>
      <c r="H19" s="16"/>
    </row>
    <row r="20" spans="1:8" s="37" customFormat="1" ht="12.75">
      <c r="A20" s="16"/>
      <c r="B20" s="16"/>
      <c r="C20" s="16"/>
      <c r="D20" s="38"/>
      <c r="E20" s="16"/>
      <c r="F20" s="6"/>
      <c r="G20" s="100"/>
      <c r="H20" s="16"/>
    </row>
    <row r="21" spans="1:8" s="37" customFormat="1" ht="12.75">
      <c r="A21" s="16"/>
      <c r="B21" s="16"/>
      <c r="C21" s="16"/>
      <c r="D21" s="38"/>
      <c r="E21" s="16"/>
      <c r="F21" s="6"/>
      <c r="G21" s="100"/>
      <c r="H21" s="16"/>
    </row>
    <row r="22" spans="1:8" s="37" customFormat="1" ht="12.75">
      <c r="A22" s="16"/>
      <c r="B22" s="16"/>
      <c r="C22" s="16"/>
      <c r="D22" s="38"/>
      <c r="E22" s="16"/>
      <c r="F22" s="53">
        <v>36707</v>
      </c>
      <c r="G22" s="131"/>
      <c r="H22" s="54">
        <v>36341</v>
      </c>
    </row>
    <row r="23" spans="1:8" s="37" customFormat="1" ht="12.75">
      <c r="A23" s="16"/>
      <c r="B23" s="16"/>
      <c r="C23" s="16"/>
      <c r="D23" s="38"/>
      <c r="E23" s="16"/>
      <c r="F23" s="55" t="s">
        <v>211</v>
      </c>
      <c r="G23" s="132"/>
      <c r="H23" s="56" t="s">
        <v>211</v>
      </c>
    </row>
    <row r="24" spans="1:8" s="37" customFormat="1" ht="12.75">
      <c r="A24" s="200" t="s">
        <v>148</v>
      </c>
      <c r="B24" s="200"/>
      <c r="C24" s="200"/>
      <c r="D24" s="38"/>
      <c r="E24" s="16"/>
      <c r="F24" s="50"/>
      <c r="G24" s="100"/>
      <c r="H24" s="148"/>
    </row>
    <row r="25" spans="1:8" s="37" customFormat="1" ht="12.75">
      <c r="A25" s="16" t="s">
        <v>149</v>
      </c>
      <c r="B25" s="16"/>
      <c r="C25" s="16"/>
      <c r="D25" s="38" t="s">
        <v>145</v>
      </c>
      <c r="E25" s="16"/>
      <c r="F25" s="49">
        <v>75586</v>
      </c>
      <c r="G25" s="39"/>
      <c r="H25" s="147">
        <v>66958</v>
      </c>
    </row>
    <row r="26" spans="1:8" s="37" customFormat="1" ht="12.75">
      <c r="A26" s="16" t="s">
        <v>147</v>
      </c>
      <c r="B26" s="16"/>
      <c r="C26" s="16"/>
      <c r="D26" s="38" t="s">
        <v>145</v>
      </c>
      <c r="E26" s="16"/>
      <c r="F26" s="49">
        <v>2102</v>
      </c>
      <c r="G26" s="39"/>
      <c r="H26" s="147">
        <v>2637</v>
      </c>
    </row>
    <row r="27" spans="1:8" s="37" customFormat="1" ht="12.75">
      <c r="A27" s="16"/>
      <c r="B27" s="16"/>
      <c r="C27" s="16"/>
      <c r="D27" s="38"/>
      <c r="E27" s="16"/>
      <c r="F27" s="50"/>
      <c r="G27" s="100"/>
      <c r="H27" s="148"/>
    </row>
    <row r="28" spans="1:8" s="37" customFormat="1" ht="12.75">
      <c r="A28" s="6" t="s">
        <v>150</v>
      </c>
      <c r="B28" s="16"/>
      <c r="C28" s="16"/>
      <c r="D28" s="38"/>
      <c r="E28" s="16"/>
      <c r="F28" s="50"/>
      <c r="G28" s="100"/>
      <c r="H28" s="148"/>
    </row>
    <row r="29" spans="1:8" s="37" customFormat="1" ht="12.75">
      <c r="A29" s="16" t="s">
        <v>149</v>
      </c>
      <c r="B29" s="16"/>
      <c r="C29" s="16"/>
      <c r="D29" s="38"/>
      <c r="E29" s="16"/>
      <c r="F29" s="50"/>
      <c r="G29" s="100"/>
      <c r="H29" s="148"/>
    </row>
    <row r="30" spans="1:8" s="37" customFormat="1" ht="12.75">
      <c r="A30" s="22" t="s">
        <v>151</v>
      </c>
      <c r="B30" s="16"/>
      <c r="C30" s="16"/>
      <c r="D30" s="38" t="s">
        <v>152</v>
      </c>
      <c r="E30" s="16"/>
      <c r="F30" s="49">
        <v>1565807</v>
      </c>
      <c r="G30" s="39"/>
      <c r="H30" s="147">
        <v>1279149</v>
      </c>
    </row>
    <row r="31" spans="1:8" s="37" customFormat="1" ht="12.75">
      <c r="A31" s="22" t="s">
        <v>153</v>
      </c>
      <c r="B31" s="16"/>
      <c r="C31" s="16"/>
      <c r="D31" s="38" t="s">
        <v>152</v>
      </c>
      <c r="E31" s="16"/>
      <c r="F31" s="57">
        <f>F30/F25</f>
        <v>20.71556902071812</v>
      </c>
      <c r="G31" s="40"/>
      <c r="H31" s="150">
        <f>H30/H25</f>
        <v>19.103751605484035</v>
      </c>
    </row>
    <row r="32" spans="1:8" s="37" customFormat="1" ht="12.75">
      <c r="A32" s="22" t="s">
        <v>154</v>
      </c>
      <c r="B32" s="16"/>
      <c r="C32" s="16"/>
      <c r="D32" s="38" t="s">
        <v>152</v>
      </c>
      <c r="E32" s="16"/>
      <c r="F32" s="49">
        <v>1851618</v>
      </c>
      <c r="G32" s="39"/>
      <c r="H32" s="147">
        <v>1445085</v>
      </c>
    </row>
    <row r="33" spans="1:8" s="37" customFormat="1" ht="12.75">
      <c r="A33" s="22" t="s">
        <v>155</v>
      </c>
      <c r="B33" s="16"/>
      <c r="C33" s="16"/>
      <c r="D33" s="38" t="s">
        <v>152</v>
      </c>
      <c r="E33" s="16"/>
      <c r="F33" s="49">
        <v>371145</v>
      </c>
      <c r="G33" s="39"/>
      <c r="H33" s="147">
        <v>281656</v>
      </c>
    </row>
    <row r="34" spans="1:8" s="37" customFormat="1" ht="12.75">
      <c r="A34" s="22" t="s">
        <v>156</v>
      </c>
      <c r="B34" s="16"/>
      <c r="C34" s="16"/>
      <c r="D34" s="38" t="s">
        <v>152</v>
      </c>
      <c r="E34" s="16"/>
      <c r="F34" s="49">
        <v>98172</v>
      </c>
      <c r="G34" s="39"/>
      <c r="H34" s="147">
        <v>74666</v>
      </c>
    </row>
    <row r="35" spans="1:8" s="37" customFormat="1" ht="12.75">
      <c r="A35" s="22" t="s">
        <v>157</v>
      </c>
      <c r="B35" s="16"/>
      <c r="C35" s="16"/>
      <c r="D35" s="38" t="s">
        <v>158</v>
      </c>
      <c r="E35" s="16"/>
      <c r="F35" s="58">
        <f>F33/F32</f>
        <v>0.2004436120193258</v>
      </c>
      <c r="G35" s="41"/>
      <c r="H35" s="151">
        <f>H33/H32</f>
        <v>0.19490618198929474</v>
      </c>
    </row>
    <row r="36" spans="1:8" s="37" customFormat="1" ht="12.75">
      <c r="A36" s="22" t="s">
        <v>159</v>
      </c>
      <c r="B36" s="16"/>
      <c r="C36" s="16"/>
      <c r="D36" s="38" t="s">
        <v>158</v>
      </c>
      <c r="E36" s="16"/>
      <c r="F36" s="58">
        <f>F34/F32</f>
        <v>0.05301957531197039</v>
      </c>
      <c r="G36" s="41"/>
      <c r="H36" s="151">
        <f>H34/H32</f>
        <v>0.05166893296934091</v>
      </c>
    </row>
    <row r="37" spans="1:8" s="37" customFormat="1" ht="12.75">
      <c r="A37" s="16"/>
      <c r="B37" s="16"/>
      <c r="C37" s="16"/>
      <c r="D37" s="38"/>
      <c r="E37" s="16"/>
      <c r="F37" s="50"/>
      <c r="G37" s="100"/>
      <c r="H37" s="148"/>
    </row>
    <row r="38" spans="1:8" s="37" customFormat="1" ht="12.75">
      <c r="A38" s="16" t="s">
        <v>147</v>
      </c>
      <c r="B38" s="16"/>
      <c r="C38" s="16"/>
      <c r="D38" s="38"/>
      <c r="E38" s="16"/>
      <c r="F38" s="50"/>
      <c r="G38" s="100"/>
      <c r="H38" s="148"/>
    </row>
    <row r="39" spans="1:8" s="37" customFormat="1" ht="12.75">
      <c r="A39" s="22" t="s">
        <v>160</v>
      </c>
      <c r="B39" s="16"/>
      <c r="C39" s="16"/>
      <c r="D39" s="38" t="s">
        <v>161</v>
      </c>
      <c r="E39" s="16"/>
      <c r="F39" s="49">
        <v>3461</v>
      </c>
      <c r="G39" s="39"/>
      <c r="H39" s="147">
        <v>4278</v>
      </c>
    </row>
    <row r="40" spans="1:8" s="37" customFormat="1" ht="12.75">
      <c r="A40" s="22" t="s">
        <v>153</v>
      </c>
      <c r="B40" s="16"/>
      <c r="C40" s="16"/>
      <c r="D40" s="38" t="s">
        <v>162</v>
      </c>
      <c r="E40" s="16"/>
      <c r="F40" s="49">
        <f>F39*1000/F26</f>
        <v>1646.5271170313986</v>
      </c>
      <c r="G40" s="39"/>
      <c r="H40" s="147">
        <f>H39*1000/H26</f>
        <v>1622.2980659840728</v>
      </c>
    </row>
    <row r="41" spans="1:8" s="37" customFormat="1" ht="12.75">
      <c r="A41" s="22" t="s">
        <v>163</v>
      </c>
      <c r="B41" s="16"/>
      <c r="C41" s="16"/>
      <c r="D41" s="38" t="s">
        <v>161</v>
      </c>
      <c r="E41" s="16"/>
      <c r="F41" s="49">
        <v>3294</v>
      </c>
      <c r="G41" s="39"/>
      <c r="H41" s="147">
        <v>4908</v>
      </c>
    </row>
    <row r="42" spans="1:8" s="37" customFormat="1" ht="12.75">
      <c r="A42" s="16"/>
      <c r="B42" s="16"/>
      <c r="C42" s="16"/>
      <c r="D42" s="42"/>
      <c r="E42" s="16"/>
      <c r="F42" s="50"/>
      <c r="G42" s="100"/>
      <c r="H42" s="148"/>
    </row>
    <row r="43" spans="1:8" s="37" customFormat="1" ht="12.75">
      <c r="A43" s="6" t="s">
        <v>164</v>
      </c>
      <c r="B43" s="16"/>
      <c r="C43" s="16"/>
      <c r="D43" s="42"/>
      <c r="E43" s="16"/>
      <c r="F43" s="50"/>
      <c r="G43" s="100"/>
      <c r="H43" s="148"/>
    </row>
    <row r="44" spans="1:8" s="37" customFormat="1" ht="12.75">
      <c r="A44" s="16" t="s">
        <v>143</v>
      </c>
      <c r="B44" s="16"/>
      <c r="C44" s="16"/>
      <c r="D44" s="42"/>
      <c r="E44" s="16"/>
      <c r="F44" s="50"/>
      <c r="G44" s="100"/>
      <c r="H44" s="148"/>
    </row>
    <row r="45" spans="1:8" s="37" customFormat="1" ht="12.75">
      <c r="A45" s="22" t="s">
        <v>165</v>
      </c>
      <c r="B45" s="16"/>
      <c r="C45" s="16"/>
      <c r="D45" s="42" t="s">
        <v>166</v>
      </c>
      <c r="E45" s="16"/>
      <c r="F45" s="49">
        <v>1216</v>
      </c>
      <c r="G45" s="39"/>
      <c r="H45" s="147">
        <v>2029</v>
      </c>
    </row>
    <row r="46" spans="1:8" s="37" customFormat="1" ht="12.75">
      <c r="A46" s="22" t="s">
        <v>167</v>
      </c>
      <c r="B46" s="16"/>
      <c r="C46" s="16"/>
      <c r="D46" s="42" t="s">
        <v>166</v>
      </c>
      <c r="E46" s="16"/>
      <c r="F46" s="49">
        <v>948</v>
      </c>
      <c r="G46" s="39"/>
      <c r="H46" s="147">
        <v>1082</v>
      </c>
    </row>
    <row r="47" spans="1:8" s="37" customFormat="1" ht="12.75">
      <c r="A47" s="16"/>
      <c r="B47" s="16"/>
      <c r="C47" s="16"/>
      <c r="D47" s="42"/>
      <c r="E47" s="16"/>
      <c r="F47" s="50"/>
      <c r="G47" s="100"/>
      <c r="H47" s="148"/>
    </row>
    <row r="48" spans="1:8" s="37" customFormat="1" ht="12.75">
      <c r="A48" s="16" t="s">
        <v>147</v>
      </c>
      <c r="B48" s="16"/>
      <c r="C48" s="16"/>
      <c r="D48" s="42"/>
      <c r="E48" s="16"/>
      <c r="F48" s="50"/>
      <c r="G48" s="100"/>
      <c r="H48" s="148"/>
    </row>
    <row r="49" spans="1:8" s="37" customFormat="1" ht="12.75">
      <c r="A49" s="22" t="s">
        <v>168</v>
      </c>
      <c r="B49" s="16"/>
      <c r="C49" s="16"/>
      <c r="D49" s="42" t="s">
        <v>169</v>
      </c>
      <c r="E49" s="16"/>
      <c r="F49" s="51">
        <v>332</v>
      </c>
      <c r="G49" s="52"/>
      <c r="H49" s="149">
        <v>318</v>
      </c>
    </row>
    <row r="50" s="37" customFormat="1" ht="12.75">
      <c r="G50" s="135"/>
    </row>
    <row r="51" s="37" customFormat="1" ht="12.75">
      <c r="G51" s="135"/>
    </row>
    <row r="52" s="37" customFormat="1" ht="12.75">
      <c r="G52" s="135"/>
    </row>
    <row r="53" s="37" customFormat="1" ht="12.75">
      <c r="G53" s="135"/>
    </row>
    <row r="54" s="37" customFormat="1" ht="12.75">
      <c r="G54" s="135"/>
    </row>
    <row r="55" s="37" customFormat="1" ht="12.75">
      <c r="G55" s="135"/>
    </row>
    <row r="56" s="37" customFormat="1" ht="12.75">
      <c r="G56" s="135"/>
    </row>
    <row r="57" s="37" customFormat="1" ht="12.75">
      <c r="G57" s="135"/>
    </row>
    <row r="58" s="37" customFormat="1" ht="12.75">
      <c r="G58" s="135"/>
    </row>
    <row r="59" s="37" customFormat="1" ht="12.75">
      <c r="G59" s="135"/>
    </row>
    <row r="60" s="37" customFormat="1" ht="12.75">
      <c r="G60" s="135"/>
    </row>
    <row r="61" s="37" customFormat="1" ht="12.75">
      <c r="G61" s="135"/>
    </row>
    <row r="62" s="37" customFormat="1" ht="12.75">
      <c r="G62" s="135"/>
    </row>
  </sheetData>
  <mergeCells count="3">
    <mergeCell ref="A24:C24"/>
    <mergeCell ref="A1:I1"/>
    <mergeCell ref="A2:I2"/>
  </mergeCells>
  <printOptions/>
  <pageMargins left="0.91" right="0.48" top="1.24" bottom="1.17" header="0.38" footer="1.1"/>
  <pageSetup horizontalDpi="300" verticalDpi="300" orientation="portrait" paperSize="9" scale="98" r:id="rId1"/>
  <headerFooter alignWithMargins="0">
    <oddFooter>&amp;C&amp;"Times New Roman,Regular"&amp;7- Page &amp;P+10 -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KSK</cp:lastModifiedBy>
  <cp:lastPrinted>2000-08-15T04:35:06Z</cp:lastPrinted>
  <dcterms:created xsi:type="dcterms:W3CDTF">1999-02-13T02:20:00Z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